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https://sadcint-my.sharepoint.com/personal/amtambanengwe_sadc_int/Documents/Desktop/"/>
    </mc:Choice>
  </mc:AlternateContent>
  <xr:revisionPtr revIDLastSave="2" documentId="13_ncr:1_{39D380AA-9829-4865-BD3D-944FC5469217}" xr6:coauthVersionLast="47" xr6:coauthVersionMax="47" xr10:uidLastSave="{F8809D02-C47D-462B-84CB-41C0E4A9B144}"/>
  <bookViews>
    <workbookView minimized="1" xWindow="1884" yWindow="1884" windowWidth="17280" windowHeight="8964" tabRatio="720" xr2:uid="{A42EF036-C9BE-4471-846E-CFF526B0FF64}"/>
  </bookViews>
  <sheets>
    <sheet name="Guidelines" sheetId="24" r:id="rId1"/>
    <sheet name="Categories Examples" sheetId="35" state="hidden" r:id="rId2"/>
    <sheet name="Blank Data Tracking" sheetId="34" r:id="rId3"/>
    <sheet name="Historical Summary" sheetId="11" r:id="rId4"/>
    <sheet name="Complete Nutrition Data" sheetId="13" r:id="rId5"/>
    <sheet name="Tracking Tool Direct" sheetId="33" state="hidden" r:id="rId6"/>
    <sheet name="Tracking Tool Indirect" sheetId="31" state="hidden" r:id="rId7"/>
    <sheet name="Economic Country Data" sheetId="9" r:id="rId8"/>
    <sheet name="Keyword List" sheetId="2" state="hidden" r:id="rId9"/>
    <sheet name="Filter Data" sheetId="12" state="hidden" r:id="rId10"/>
    <sheet name="Flags" sheetId="22" state="hidden" r:id="rId11"/>
  </sheets>
  <definedNames>
    <definedName name="_xlnm._FilterDatabase" localSheetId="2" hidden="1">'Blank Data Tracking'!$B$13:$P$326</definedName>
    <definedName name="_xlnm._FilterDatabase" localSheetId="1" hidden="1">'Categories Examples'!$A$1:$F$1</definedName>
    <definedName name="_xlnm._FilterDatabase" localSheetId="4" hidden="1">'Complete Nutrition Data'!$B$9:$Q$286</definedName>
    <definedName name="_xlnm._FilterDatabase" localSheetId="7" hidden="1">'Economic Country Data'!$B$7:$M$7</definedName>
    <definedName name="_xlnm._FilterDatabase" localSheetId="5" hidden="1">'Tracking Tool Direct'!$B$9:$O$66</definedName>
    <definedName name="_xlnm._FilterDatabase" localSheetId="6" hidden="1">'Tracking Tool Indirect'!$B$9:$O$178</definedName>
    <definedName name="Angola">Flags!$B$4</definedName>
    <definedName name="Botswana">Flags!$B$5</definedName>
    <definedName name="Comoros">Flags!#REF!</definedName>
    <definedName name="Congo__Dem._Rep.">Flags!$B$6</definedName>
    <definedName name="CountryLookup">INDEX(Flags!$B$2:$B$16,MATCH('Historical Summary'!$D$12,Flags!$A$2:$A$16,0))</definedName>
    <definedName name="Education">'Filter Data'!$G$2:$G$5</definedName>
    <definedName name="Enabling">'Filter Data'!$J$2</definedName>
    <definedName name="Eswatini">Flags!$B$7</definedName>
    <definedName name="Flag">INDIRECT('Historical Summary'!$D$12)</definedName>
    <definedName name="Food">'Filter Data'!$H$2:$H$6</definedName>
    <definedName name="Health">'Filter Data'!$E$2:$E$5</definedName>
    <definedName name="Lesotho">Flags!$B$8</definedName>
    <definedName name="Madagascar">Flags!$B$9</definedName>
    <definedName name="Malawi">Flags!$B$10</definedName>
    <definedName name="Mauritius">Flags!$B$11</definedName>
    <definedName name="Mozambique">Flags!$B$12</definedName>
    <definedName name="Namibia">Flags!$B$3</definedName>
    <definedName name="New_complete" localSheetId="2">'Blank Data Tracking'!$A$327</definedName>
    <definedName name="New_complete">'Complete Nutrition Data'!$A$287</definedName>
    <definedName name="New_direct">'Tracking Tool Direct'!#REF!</definedName>
    <definedName name="New_indirect">'Tracking Tool Indirect'!$A$47</definedName>
    <definedName name="Seychelles">Flags!$B$13</definedName>
    <definedName name="Social">'Filter Data'!$I$2:$I$3</definedName>
    <definedName name="Social_protection">'Filter Data'!$I$2:$I$5</definedName>
    <definedName name="SocialProtection">'Filter Data'!$I$2:$I$3</definedName>
    <definedName name="South_Africa">Flags!$B$14</definedName>
    <definedName name="Tanzania">Flags!$B$15</definedName>
    <definedName name="WASH">'Filter Data'!$F$2:$F$5</definedName>
    <definedName name="Zambia">"Picture 1"</definedName>
    <definedName name="Zimbabwe">Flags!$B$16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24" l="1"/>
  <c r="B14" i="34"/>
  <c r="K185" i="34"/>
  <c r="K184" i="34"/>
  <c r="K183" i="34"/>
  <c r="K182" i="34"/>
  <c r="K181" i="34"/>
  <c r="K180" i="34"/>
  <c r="K179" i="34"/>
  <c r="K178" i="34"/>
  <c r="K177" i="34"/>
  <c r="K176" i="34"/>
  <c r="K175" i="34"/>
  <c r="K174" i="34"/>
  <c r="K173" i="34"/>
  <c r="K172" i="34"/>
  <c r="K171" i="34"/>
  <c r="K170" i="34"/>
  <c r="K169" i="34"/>
  <c r="K168" i="34"/>
  <c r="K167" i="34"/>
  <c r="K166" i="34"/>
  <c r="K165" i="34"/>
  <c r="K164" i="34"/>
  <c r="K163" i="34"/>
  <c r="K162" i="34"/>
  <c r="K161" i="34"/>
  <c r="K160" i="34"/>
  <c r="K159" i="34"/>
  <c r="K158" i="34"/>
  <c r="K157" i="34"/>
  <c r="K156" i="34"/>
  <c r="K155" i="34"/>
  <c r="K154" i="34"/>
  <c r="K153" i="34"/>
  <c r="K152" i="34"/>
  <c r="K151" i="34"/>
  <c r="K150" i="34"/>
  <c r="K149" i="34"/>
  <c r="K148" i="34"/>
  <c r="K147" i="34"/>
  <c r="K146" i="34"/>
  <c r="K145" i="34"/>
  <c r="K144" i="34"/>
  <c r="K143" i="34"/>
  <c r="K142" i="34"/>
  <c r="K141" i="34"/>
  <c r="K140" i="34"/>
  <c r="K139" i="34"/>
  <c r="K138" i="34"/>
  <c r="K137" i="34"/>
  <c r="K136" i="34"/>
  <c r="K135" i="34"/>
  <c r="K134" i="34"/>
  <c r="K133" i="34"/>
  <c r="K132" i="34"/>
  <c r="K131" i="34"/>
  <c r="K130" i="34"/>
  <c r="K129" i="34"/>
  <c r="K128" i="34"/>
  <c r="K127" i="34"/>
  <c r="K126" i="34"/>
  <c r="K125" i="34"/>
  <c r="K124" i="34"/>
  <c r="K123" i="34"/>
  <c r="K122" i="34"/>
  <c r="K121" i="34"/>
  <c r="K120" i="34"/>
  <c r="K119" i="34"/>
  <c r="K118" i="34"/>
  <c r="K117" i="34"/>
  <c r="K116" i="34"/>
  <c r="K115" i="34"/>
  <c r="K114" i="34"/>
  <c r="K113" i="34"/>
  <c r="K112" i="34"/>
  <c r="K111" i="34"/>
  <c r="K110" i="34"/>
  <c r="K109" i="34"/>
  <c r="K108" i="34"/>
  <c r="K107" i="34"/>
  <c r="K106" i="34"/>
  <c r="K105" i="34"/>
  <c r="K104" i="34"/>
  <c r="K103" i="34"/>
  <c r="K102" i="34"/>
  <c r="K101" i="34"/>
  <c r="K100" i="34"/>
  <c r="K99" i="34"/>
  <c r="K98" i="34"/>
  <c r="K97" i="34"/>
  <c r="K96" i="34"/>
  <c r="K95" i="34"/>
  <c r="K94" i="34"/>
  <c r="K93" i="34"/>
  <c r="K92" i="34"/>
  <c r="K91" i="34"/>
  <c r="K90" i="34"/>
  <c r="K89" i="34"/>
  <c r="K88" i="34"/>
  <c r="K87" i="34"/>
  <c r="K86" i="34"/>
  <c r="K85" i="34"/>
  <c r="K84" i="34"/>
  <c r="K83" i="34"/>
  <c r="K82" i="34"/>
  <c r="K81" i="34"/>
  <c r="K80" i="34"/>
  <c r="K79" i="34"/>
  <c r="K78" i="34"/>
  <c r="K77" i="34"/>
  <c r="K76" i="34"/>
  <c r="K75" i="34"/>
  <c r="K74" i="34"/>
  <c r="K73" i="34"/>
  <c r="K72" i="34"/>
  <c r="K71" i="34"/>
  <c r="K70" i="34"/>
  <c r="K69" i="34"/>
  <c r="K68" i="34"/>
  <c r="K67" i="34"/>
  <c r="K66" i="34"/>
  <c r="K65" i="34"/>
  <c r="K64" i="34"/>
  <c r="K63" i="34"/>
  <c r="K62" i="34"/>
  <c r="K61" i="34"/>
  <c r="K60" i="34"/>
  <c r="K59" i="34"/>
  <c r="K58" i="34"/>
  <c r="K57" i="34"/>
  <c r="K56" i="34"/>
  <c r="K55" i="34"/>
  <c r="K54" i="34"/>
  <c r="K53" i="34"/>
  <c r="K52" i="34"/>
  <c r="K51" i="34"/>
  <c r="K50" i="34"/>
  <c r="K49" i="34"/>
  <c r="K48" i="34"/>
  <c r="K47" i="34"/>
  <c r="K46" i="34"/>
  <c r="K45" i="34"/>
  <c r="K44" i="34"/>
  <c r="K43" i="34"/>
  <c r="K42" i="34"/>
  <c r="K41" i="34"/>
  <c r="K40" i="34"/>
  <c r="K39" i="34"/>
  <c r="K38" i="34"/>
  <c r="K37" i="34"/>
  <c r="K36" i="34"/>
  <c r="K35" i="34"/>
  <c r="K34" i="34"/>
  <c r="K33" i="34"/>
  <c r="K32" i="34"/>
  <c r="K31" i="34"/>
  <c r="K30" i="34"/>
  <c r="K29" i="34"/>
  <c r="K28" i="34"/>
  <c r="K27" i="34"/>
  <c r="K26" i="34"/>
  <c r="K25" i="34"/>
  <c r="K24" i="34"/>
  <c r="K23" i="34"/>
  <c r="K22" i="34"/>
  <c r="K21" i="34"/>
  <c r="K20" i="34"/>
  <c r="K19" i="34"/>
  <c r="K18" i="34"/>
  <c r="K17" i="34"/>
  <c r="K16" i="34"/>
  <c r="K15" i="34"/>
  <c r="K14" i="34"/>
  <c r="C184" i="34"/>
  <c r="C185" i="34"/>
  <c r="C183" i="34"/>
  <c r="C182" i="34"/>
  <c r="C181" i="34"/>
  <c r="C180" i="34"/>
  <c r="C179" i="34"/>
  <c r="C178" i="34"/>
  <c r="C177" i="34"/>
  <c r="C176" i="34"/>
  <c r="C175" i="34"/>
  <c r="C174" i="34"/>
  <c r="C173" i="34"/>
  <c r="C172" i="34"/>
  <c r="C171" i="34"/>
  <c r="C170" i="34"/>
  <c r="C169" i="34"/>
  <c r="C168" i="34"/>
  <c r="C167" i="34"/>
  <c r="C166" i="34"/>
  <c r="C165" i="34"/>
  <c r="C164" i="34"/>
  <c r="C163" i="34"/>
  <c r="C162" i="34"/>
  <c r="C161" i="34"/>
  <c r="C160" i="34"/>
  <c r="C159" i="34"/>
  <c r="C158" i="34"/>
  <c r="C157" i="34"/>
  <c r="C156" i="34"/>
  <c r="C155" i="34"/>
  <c r="C154" i="34"/>
  <c r="C153" i="34"/>
  <c r="C152" i="34"/>
  <c r="C151" i="34"/>
  <c r="C150" i="34"/>
  <c r="C149" i="34"/>
  <c r="C148" i="34"/>
  <c r="C147" i="34"/>
  <c r="C146" i="34"/>
  <c r="C145" i="34"/>
  <c r="C144" i="34"/>
  <c r="C143" i="34"/>
  <c r="C142" i="34"/>
  <c r="C141" i="34"/>
  <c r="C140" i="34"/>
  <c r="C139" i="34"/>
  <c r="C138" i="34"/>
  <c r="C137" i="34"/>
  <c r="C136" i="34"/>
  <c r="C135" i="34"/>
  <c r="C134" i="34"/>
  <c r="C133" i="34"/>
  <c r="C132" i="34"/>
  <c r="C131" i="34"/>
  <c r="C130" i="34"/>
  <c r="C129" i="34"/>
  <c r="C128" i="34"/>
  <c r="C127" i="34"/>
  <c r="C126" i="34"/>
  <c r="C125" i="34"/>
  <c r="C124" i="34"/>
  <c r="C123" i="34"/>
  <c r="C122" i="34"/>
  <c r="C121" i="34"/>
  <c r="C120" i="34"/>
  <c r="C119" i="34"/>
  <c r="C118" i="34"/>
  <c r="C117" i="34"/>
  <c r="C116" i="34"/>
  <c r="C115" i="34"/>
  <c r="C114" i="34"/>
  <c r="C113" i="34"/>
  <c r="C112" i="34"/>
  <c r="C111" i="34"/>
  <c r="C110" i="34"/>
  <c r="C109" i="34"/>
  <c r="C108" i="34"/>
  <c r="C107" i="34"/>
  <c r="C106" i="34"/>
  <c r="C105" i="34"/>
  <c r="C104" i="34"/>
  <c r="C103" i="34"/>
  <c r="C102" i="34"/>
  <c r="C101" i="34"/>
  <c r="C100" i="34"/>
  <c r="C99" i="34"/>
  <c r="C98" i="34"/>
  <c r="C97" i="34"/>
  <c r="C96" i="34"/>
  <c r="C95" i="34"/>
  <c r="C94" i="34"/>
  <c r="C93" i="34"/>
  <c r="C92" i="34"/>
  <c r="C91" i="34"/>
  <c r="C90" i="34"/>
  <c r="C89" i="34"/>
  <c r="C88" i="34"/>
  <c r="C87" i="34"/>
  <c r="C86" i="34"/>
  <c r="C85" i="34"/>
  <c r="C84" i="34"/>
  <c r="C83" i="34"/>
  <c r="C82" i="34"/>
  <c r="C81" i="34"/>
  <c r="C80" i="34"/>
  <c r="C79" i="34"/>
  <c r="C78" i="34"/>
  <c r="C77" i="34"/>
  <c r="C76" i="34"/>
  <c r="C75" i="34"/>
  <c r="C74" i="34"/>
  <c r="C73" i="34"/>
  <c r="C72" i="34"/>
  <c r="C71" i="34"/>
  <c r="C70" i="34"/>
  <c r="C69" i="34"/>
  <c r="C68" i="34"/>
  <c r="C67" i="34"/>
  <c r="C66" i="34"/>
  <c r="C65" i="34"/>
  <c r="C64" i="34"/>
  <c r="C63" i="34"/>
  <c r="C62" i="34"/>
  <c r="C61" i="34"/>
  <c r="C60" i="34"/>
  <c r="C59" i="34"/>
  <c r="C58" i="34"/>
  <c r="C57" i="34"/>
  <c r="C56" i="34"/>
  <c r="C55" i="34"/>
  <c r="C54" i="34"/>
  <c r="C53" i="34"/>
  <c r="C52" i="34"/>
  <c r="C51" i="34"/>
  <c r="C50" i="34"/>
  <c r="C49" i="34"/>
  <c r="C48" i="34"/>
  <c r="C47" i="34"/>
  <c r="C46" i="34"/>
  <c r="C45" i="34"/>
  <c r="C44" i="34"/>
  <c r="C43" i="34"/>
  <c r="C42" i="34"/>
  <c r="C41" i="34"/>
  <c r="C40" i="34"/>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B185" i="34"/>
  <c r="B184" i="34"/>
  <c r="B183" i="34"/>
  <c r="B182" i="34"/>
  <c r="B181" i="34"/>
  <c r="B180" i="34"/>
  <c r="B179" i="34"/>
  <c r="B178" i="34"/>
  <c r="B177" i="34"/>
  <c r="B176" i="34"/>
  <c r="B175" i="34"/>
  <c r="B174" i="34"/>
  <c r="B173" i="34"/>
  <c r="B172" i="34"/>
  <c r="B171" i="34"/>
  <c r="B170" i="34"/>
  <c r="B169" i="34"/>
  <c r="B168" i="34"/>
  <c r="B167" i="34"/>
  <c r="B166" i="34"/>
  <c r="B165" i="34"/>
  <c r="B164" i="34"/>
  <c r="B163" i="34"/>
  <c r="B162" i="34"/>
  <c r="B161" i="34"/>
  <c r="B160" i="34"/>
  <c r="B159" i="34"/>
  <c r="B158" i="34"/>
  <c r="B157" i="34"/>
  <c r="B156" i="34"/>
  <c r="B155" i="34"/>
  <c r="B154" i="34"/>
  <c r="B153" i="34"/>
  <c r="B152" i="34"/>
  <c r="B151" i="34"/>
  <c r="B150" i="34"/>
  <c r="B149" i="34"/>
  <c r="B148" i="34"/>
  <c r="B147" i="34"/>
  <c r="B146" i="34"/>
  <c r="B145" i="34"/>
  <c r="B144" i="34"/>
  <c r="B143" i="34"/>
  <c r="B142" i="34"/>
  <c r="B141" i="34"/>
  <c r="B140" i="34"/>
  <c r="B139" i="34"/>
  <c r="B138" i="34"/>
  <c r="B137" i="34"/>
  <c r="B136" i="34"/>
  <c r="B135" i="34"/>
  <c r="B134" i="34"/>
  <c r="B133" i="34"/>
  <c r="B132" i="34"/>
  <c r="B131" i="34"/>
  <c r="B130" i="34"/>
  <c r="B129" i="34"/>
  <c r="B128" i="34"/>
  <c r="B127" i="34"/>
  <c r="B126" i="34"/>
  <c r="B125" i="34"/>
  <c r="B124" i="34"/>
  <c r="B123" i="34"/>
  <c r="B122" i="34"/>
  <c r="B121" i="34"/>
  <c r="B120" i="34"/>
  <c r="B119" i="34"/>
  <c r="B118" i="34"/>
  <c r="B117" i="34"/>
  <c r="B116" i="34"/>
  <c r="B115" i="34"/>
  <c r="B114" i="34"/>
  <c r="B113" i="34"/>
  <c r="B112" i="34"/>
  <c r="B111" i="34"/>
  <c r="B110" i="34"/>
  <c r="B109" i="34"/>
  <c r="B108" i="34"/>
  <c r="B107" i="34"/>
  <c r="B106" i="34"/>
  <c r="B105" i="34"/>
  <c r="B104" i="34"/>
  <c r="B103" i="34"/>
  <c r="B102" i="34"/>
  <c r="B101" i="34"/>
  <c r="B100" i="34"/>
  <c r="B99" i="34"/>
  <c r="B98" i="34"/>
  <c r="B97" i="34"/>
  <c r="B96" i="34"/>
  <c r="B95" i="34"/>
  <c r="B94" i="34"/>
  <c r="B93" i="34"/>
  <c r="B92" i="34"/>
  <c r="B91" i="34"/>
  <c r="B90" i="34"/>
  <c r="B89" i="34"/>
  <c r="B88" i="34"/>
  <c r="B87" i="34"/>
  <c r="B86" i="34"/>
  <c r="B85" i="34"/>
  <c r="B84" i="34"/>
  <c r="B83" i="34"/>
  <c r="B82" i="34"/>
  <c r="B81" i="34"/>
  <c r="B80" i="34"/>
  <c r="B79" i="34"/>
  <c r="B78" i="34"/>
  <c r="B77" i="34"/>
  <c r="B76" i="34"/>
  <c r="B75" i="34"/>
  <c r="B74" i="34"/>
  <c r="B73" i="34"/>
  <c r="B72" i="34"/>
  <c r="B71" i="34"/>
  <c r="B70" i="34"/>
  <c r="B69" i="34"/>
  <c r="B68" i="34"/>
  <c r="B67" i="34"/>
  <c r="B66" i="34"/>
  <c r="B65" i="34"/>
  <c r="B64" i="34"/>
  <c r="B63" i="34"/>
  <c r="B62" i="34"/>
  <c r="B61" i="34"/>
  <c r="B60" i="34"/>
  <c r="B59" i="34"/>
  <c r="B58" i="34"/>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N21" i="9"/>
  <c r="D13" i="9" l="1"/>
  <c r="H9" i="34"/>
  <c r="J15" i="11" a="1"/>
  <c r="J15" i="11" s="1"/>
  <c r="H15" i="11" a="1"/>
  <c r="H15" i="11" s="1"/>
  <c r="Q236" i="13"/>
  <c r="Q221" i="13"/>
  <c r="Q243" i="13"/>
  <c r="Q237" i="13"/>
  <c r="Q244" i="13"/>
  <c r="Q222" i="13"/>
  <c r="Q230" i="13"/>
  <c r="Q223" i="13"/>
  <c r="Q238" i="13"/>
  <c r="Q231" i="13"/>
  <c r="Q128" i="13"/>
  <c r="Q224" i="13"/>
  <c r="Q245" i="13"/>
  <c r="Q246" i="13"/>
  <c r="Q239" i="13"/>
  <c r="Q232" i="13"/>
  <c r="Q19" i="13"/>
  <c r="Q240" i="13"/>
  <c r="Q247" i="13"/>
  <c r="Q225" i="13"/>
  <c r="Q233" i="13"/>
  <c r="Q234" i="13"/>
  <c r="Q241" i="13"/>
  <c r="Q248" i="13"/>
  <c r="Q212" i="13"/>
  <c r="Q206" i="13"/>
  <c r="Q275" i="13"/>
  <c r="Q209" i="13"/>
  <c r="Q151" i="13"/>
  <c r="Q276" i="13"/>
  <c r="Q267" i="13"/>
  <c r="Q183" i="13"/>
  <c r="Q110" i="13"/>
  <c r="Q16" i="13"/>
  <c r="Q111" i="13"/>
  <c r="Q226" i="13"/>
  <c r="Q20" i="13"/>
  <c r="Q260" i="13"/>
  <c r="Q17" i="13"/>
  <c r="Q268" i="13"/>
  <c r="Q105" i="13"/>
  <c r="Q119" i="13"/>
  <c r="Q13" i="13"/>
  <c r="Q101" i="13"/>
  <c r="Q284" i="13"/>
  <c r="Q10" i="13"/>
  <c r="Q152" i="13"/>
  <c r="Q141" i="13"/>
  <c r="Q285" i="13"/>
  <c r="Q106" i="13"/>
  <c r="Q283" i="13"/>
  <c r="Q112" i="13"/>
  <c r="Q142" i="13"/>
  <c r="Q277" i="13"/>
  <c r="Q97" i="13"/>
  <c r="Q153" i="13"/>
  <c r="Q191" i="13"/>
  <c r="Q129" i="13"/>
  <c r="Q120" i="13"/>
  <c r="Q11" i="13"/>
  <c r="Q102" i="13"/>
  <c r="Q121" i="13"/>
  <c r="Q98" i="13"/>
  <c r="Q154" i="13"/>
  <c r="Q254" i="13"/>
  <c r="Q130" i="13"/>
  <c r="Q184" i="13"/>
  <c r="Q163" i="13"/>
  <c r="Q143" i="13"/>
  <c r="Q164" i="13"/>
  <c r="Q176" i="13"/>
  <c r="Q131" i="13"/>
  <c r="Q63" i="13"/>
  <c r="Q169" i="13"/>
  <c r="Q144" i="13"/>
  <c r="Q177" i="13"/>
  <c r="Q170" i="13"/>
  <c r="Q286" i="13"/>
  <c r="Q14" i="13"/>
  <c r="Q253" i="13"/>
  <c r="Q82" i="13"/>
  <c r="Q220" i="13"/>
  <c r="Q69" i="13"/>
  <c r="Q46" i="13"/>
  <c r="Q90" i="13"/>
  <c r="Q261" i="13"/>
  <c r="Q227" i="13"/>
  <c r="Q47" i="13"/>
  <c r="Q21" i="13"/>
  <c r="Q219" i="13"/>
  <c r="Q64" i="13"/>
  <c r="Q65" i="13"/>
  <c r="Q48" i="13"/>
  <c r="Q12" i="13"/>
  <c r="Q122" i="13"/>
  <c r="Q218" i="13"/>
  <c r="Q217" i="13"/>
  <c r="Q18" i="13"/>
  <c r="Q255" i="13"/>
  <c r="Q132" i="13"/>
  <c r="Q252" i="13"/>
  <c r="Q251" i="13"/>
  <c r="Q192" i="13"/>
  <c r="Q75" i="13"/>
  <c r="Q278" i="13"/>
  <c r="Q250" i="13"/>
  <c r="Q228" i="13"/>
  <c r="Q49" i="13"/>
  <c r="Q249" i="13"/>
  <c r="Q50" i="13"/>
  <c r="Q171" i="13"/>
  <c r="Q242" i="13"/>
  <c r="Q123" i="13"/>
  <c r="Q262" i="13"/>
  <c r="Q51" i="13"/>
  <c r="Q66" i="13"/>
  <c r="Q185" i="13"/>
  <c r="Q269" i="13"/>
  <c r="Q270" i="13"/>
  <c r="Q178" i="13"/>
  <c r="Q52" i="13"/>
  <c r="Q133" i="13"/>
  <c r="Q67" i="13"/>
  <c r="Q235" i="13"/>
  <c r="Q134" i="13"/>
  <c r="Q186" i="13"/>
  <c r="Q145" i="13"/>
  <c r="Q68" i="13"/>
  <c r="Q40" i="13"/>
  <c r="Q41" i="13"/>
  <c r="Q146" i="13"/>
  <c r="Q34" i="13"/>
  <c r="Q179" i="13"/>
  <c r="Q263" i="13"/>
  <c r="Q15" i="13"/>
  <c r="Q279" i="13"/>
  <c r="Q124" i="13"/>
  <c r="Q155" i="13"/>
  <c r="Q165" i="13"/>
  <c r="Q22" i="13"/>
  <c r="Q280" i="13"/>
  <c r="Q135" i="13"/>
  <c r="Q136" i="13"/>
  <c r="Q28" i="13"/>
  <c r="Q53" i="13"/>
  <c r="Q172" i="13"/>
  <c r="Q35" i="13"/>
  <c r="Q264" i="13"/>
  <c r="Q156" i="13"/>
  <c r="Q125" i="13"/>
  <c r="Q137" i="13"/>
  <c r="Q126" i="13"/>
  <c r="Q271" i="13"/>
  <c r="Q42" i="13"/>
  <c r="Q166" i="13"/>
  <c r="Q157" i="13"/>
  <c r="Q36" i="13"/>
  <c r="Q256" i="13"/>
  <c r="Q23" i="13"/>
  <c r="Q24" i="13"/>
  <c r="Q272" i="13"/>
  <c r="Q29" i="13"/>
  <c r="Q213" i="13"/>
  <c r="Q43" i="13"/>
  <c r="Q257" i="13"/>
  <c r="Q210" i="13"/>
  <c r="Q258" i="13"/>
  <c r="Q147" i="13"/>
  <c r="Q187" i="13"/>
  <c r="Q281" i="13"/>
  <c r="Q158" i="13"/>
  <c r="Q207" i="13"/>
  <c r="Q200" i="13"/>
  <c r="Q159" i="13"/>
  <c r="Q54" i="13"/>
  <c r="Q148" i="13"/>
  <c r="Q273" i="13"/>
  <c r="Q201" i="13"/>
  <c r="Q167" i="13"/>
  <c r="Q188" i="13"/>
  <c r="Q138" i="13"/>
  <c r="Q160" i="13"/>
  <c r="Q173" i="13"/>
  <c r="Q215" i="13"/>
  <c r="Q180" i="13"/>
  <c r="Q189" i="13"/>
  <c r="Q139" i="13"/>
  <c r="Q193" i="13"/>
  <c r="Q55" i="13"/>
  <c r="Q56" i="13"/>
  <c r="Q70" i="13"/>
  <c r="Q83" i="13"/>
  <c r="Q37" i="13"/>
  <c r="Q259" i="13"/>
  <c r="Q91" i="13"/>
  <c r="Q76" i="13"/>
  <c r="Q44" i="13"/>
  <c r="Q181" i="13"/>
  <c r="Q265" i="13"/>
  <c r="Q30" i="13"/>
  <c r="Q57" i="13"/>
  <c r="Q58" i="13"/>
  <c r="Q140" i="13"/>
  <c r="Q282" i="13"/>
  <c r="Q194" i="13"/>
  <c r="Q25" i="13"/>
  <c r="Q38" i="13"/>
  <c r="Q31" i="13"/>
  <c r="Q59" i="13"/>
  <c r="Q149" i="13"/>
  <c r="Q266" i="13"/>
  <c r="Q174" i="13"/>
  <c r="Q274" i="13"/>
  <c r="Q195" i="13"/>
  <c r="Q161" i="13"/>
  <c r="Q202" i="13"/>
  <c r="Q127" i="13"/>
  <c r="Q26" i="13"/>
  <c r="Q32" i="13"/>
  <c r="Q208" i="13"/>
  <c r="Q214" i="13"/>
  <c r="Q60" i="13"/>
  <c r="Q216" i="13"/>
  <c r="Q84" i="13"/>
  <c r="Q27" i="13"/>
  <c r="Q61" i="13"/>
  <c r="Q39" i="13"/>
  <c r="Q196" i="13"/>
  <c r="Q33" i="13"/>
  <c r="Q197" i="13"/>
  <c r="Q198" i="13"/>
  <c r="Q162" i="13"/>
  <c r="Q71" i="13"/>
  <c r="Q203" i="13"/>
  <c r="Q204" i="13"/>
  <c r="Q45" i="13"/>
  <c r="Q92" i="13"/>
  <c r="Q168" i="13"/>
  <c r="Q175" i="13"/>
  <c r="Q150" i="13"/>
  <c r="Q199" i="13"/>
  <c r="Q182" i="13"/>
  <c r="Q77" i="13"/>
  <c r="Q205" i="13"/>
  <c r="Q72" i="13"/>
  <c r="Q113" i="13"/>
  <c r="Q190" i="13"/>
  <c r="Q62" i="13"/>
  <c r="Q85" i="13"/>
  <c r="Q86" i="13"/>
  <c r="Q87" i="13"/>
  <c r="Q78" i="13"/>
  <c r="Q93" i="13"/>
  <c r="Q73" i="13"/>
  <c r="Q79" i="13"/>
  <c r="Q211" i="13"/>
  <c r="Q103" i="13"/>
  <c r="Q104" i="13"/>
  <c r="Q107" i="13"/>
  <c r="Q108" i="13"/>
  <c r="Q109" i="13"/>
  <c r="Q99" i="13"/>
  <c r="Q114" i="13"/>
  <c r="Q115" i="13"/>
  <c r="Q94" i="13"/>
  <c r="Q116" i="13"/>
  <c r="Q88" i="13"/>
  <c r="Q80" i="13"/>
  <c r="Q117" i="13"/>
  <c r="Q118" i="13"/>
  <c r="Q74" i="13"/>
  <c r="Q100" i="13"/>
  <c r="Q95" i="13"/>
  <c r="Q96" i="13"/>
  <c r="Q81" i="13"/>
  <c r="Q89" i="13"/>
  <c r="Q229" i="13"/>
  <c r="N69" i="9"/>
  <c r="N70" i="9" s="1"/>
  <c r="N71" i="9" s="1"/>
  <c r="N65" i="9"/>
  <c r="N66" i="9" s="1"/>
  <c r="N67" i="9" s="1"/>
  <c r="N61" i="9"/>
  <c r="N62" i="9" s="1"/>
  <c r="N63" i="9" s="1"/>
  <c r="N57" i="9"/>
  <c r="N58" i="9" s="1"/>
  <c r="N59" i="9" s="1"/>
  <c r="N53" i="9"/>
  <c r="N54" i="9" s="1"/>
  <c r="N55" i="9" s="1"/>
  <c r="N49" i="9"/>
  <c r="N50" i="9" s="1"/>
  <c r="N51" i="9" s="1"/>
  <c r="N46" i="9"/>
  <c r="N47" i="9" s="1"/>
  <c r="N45" i="9"/>
  <c r="N41" i="9"/>
  <c r="N42" i="9" s="1"/>
  <c r="N43" i="9" s="1"/>
  <c r="N37" i="9"/>
  <c r="N38" i="9" s="1"/>
  <c r="N39" i="9" s="1"/>
  <c r="N33" i="9"/>
  <c r="N34" i="9" s="1"/>
  <c r="N35" i="9" s="1"/>
  <c r="N30" i="9"/>
  <c r="N31" i="9" s="1"/>
  <c r="N29" i="9"/>
  <c r="N25" i="9"/>
  <c r="N26" i="9" s="1"/>
  <c r="N27" i="9" s="1"/>
  <c r="N22" i="9"/>
  <c r="N23" i="9" s="1"/>
  <c r="N17" i="9"/>
  <c r="N18" i="9" s="1"/>
  <c r="N19" i="9" s="1"/>
  <c r="N14" i="9"/>
  <c r="N15" i="9" s="1"/>
  <c r="N13" i="9"/>
  <c r="N9" i="9"/>
  <c r="N10" i="9" s="1"/>
  <c r="N11" i="9" s="1"/>
  <c r="E37" i="24" l="1"/>
  <c r="E39" i="24"/>
  <c r="E40" i="24"/>
  <c r="E41" i="24"/>
  <c r="E42" i="24"/>
  <c r="E43" i="24"/>
  <c r="E44" i="24"/>
  <c r="E45" i="24"/>
  <c r="E46" i="24"/>
  <c r="E48" i="24"/>
  <c r="E49" i="24"/>
  <c r="E51" i="24"/>
  <c r="E52" i="24"/>
  <c r="E54" i="24"/>
  <c r="E55" i="24"/>
  <c r="E56" i="24"/>
  <c r="E58" i="24"/>
  <c r="E36" i="24"/>
  <c r="G30" i="24"/>
  <c r="F30" i="24"/>
  <c r="D8" i="9" l="1"/>
  <c r="H34" i="33"/>
  <c r="H33"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39" i="33"/>
  <c r="M40" i="33"/>
  <c r="M41" i="33"/>
  <c r="M42" i="33"/>
  <c r="M43" i="33"/>
  <c r="M44" i="33"/>
  <c r="M45" i="33"/>
  <c r="M46" i="33"/>
  <c r="M47" i="33"/>
  <c r="M48" i="33"/>
  <c r="M49" i="33"/>
  <c r="M50" i="33"/>
  <c r="M51" i="33"/>
  <c r="M52" i="33"/>
  <c r="M53" i="33"/>
  <c r="M54" i="33"/>
  <c r="M55" i="33"/>
  <c r="M56" i="33"/>
  <c r="M57" i="33"/>
  <c r="M58" i="33"/>
  <c r="M59" i="33"/>
  <c r="M60" i="33"/>
  <c r="M61" i="33"/>
  <c r="M62" i="33"/>
  <c r="M63" i="33"/>
  <c r="M64" i="33"/>
  <c r="M65" i="33"/>
  <c r="M66"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0" i="33"/>
  <c r="L41" i="33"/>
  <c r="L42" i="33"/>
  <c r="L43" i="33"/>
  <c r="L44" i="33"/>
  <c r="L45" i="33"/>
  <c r="L46" i="33"/>
  <c r="L47" i="33"/>
  <c r="L48" i="33"/>
  <c r="L49" i="33"/>
  <c r="L50" i="33"/>
  <c r="L51" i="33"/>
  <c r="L52" i="33"/>
  <c r="L53" i="33"/>
  <c r="L54" i="33"/>
  <c r="L55" i="33"/>
  <c r="L56" i="33"/>
  <c r="L57" i="33"/>
  <c r="L58" i="33"/>
  <c r="L59" i="33"/>
  <c r="L60" i="33"/>
  <c r="L61" i="33"/>
  <c r="L62" i="33"/>
  <c r="L63" i="33"/>
  <c r="L64" i="33"/>
  <c r="L65" i="33"/>
  <c r="L66"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11" i="33"/>
  <c r="J14" i="33"/>
  <c r="J12" i="33"/>
  <c r="J13" i="33"/>
  <c r="J15" i="33"/>
  <c r="J16" i="33"/>
  <c r="J20" i="33"/>
  <c r="J21" i="33"/>
  <c r="J22" i="33"/>
  <c r="J24" i="33"/>
  <c r="J25" i="33"/>
  <c r="J26" i="33"/>
  <c r="J27" i="33"/>
  <c r="J28" i="33"/>
  <c r="J29" i="33"/>
  <c r="J30" i="33"/>
  <c r="J31" i="33"/>
  <c r="J32" i="33"/>
  <c r="J34" i="33"/>
  <c r="J36" i="33"/>
  <c r="J37" i="33"/>
  <c r="J38" i="33"/>
  <c r="J39" i="33"/>
  <c r="J40" i="33"/>
  <c r="J41" i="33"/>
  <c r="J42" i="33"/>
  <c r="J43" i="33"/>
  <c r="J44" i="33"/>
  <c r="J45" i="33"/>
  <c r="J46" i="33"/>
  <c r="J47" i="33"/>
  <c r="J48" i="33"/>
  <c r="J49" i="33"/>
  <c r="J50" i="33"/>
  <c r="J52" i="33"/>
  <c r="J53" i="33"/>
  <c r="J54" i="33"/>
  <c r="J55" i="33"/>
  <c r="J56" i="33"/>
  <c r="J57" i="33"/>
  <c r="J58" i="33"/>
  <c r="J60" i="33"/>
  <c r="J61" i="33"/>
  <c r="J63" i="33"/>
  <c r="J64" i="33"/>
  <c r="J65" i="33"/>
  <c r="J66" i="33"/>
  <c r="L11" i="33"/>
  <c r="M11" i="33"/>
  <c r="H11" i="33"/>
  <c r="I11" i="33"/>
  <c r="J11" i="33"/>
  <c r="G11" i="33"/>
  <c r="I12" i="33"/>
  <c r="I13" i="33"/>
  <c r="I14" i="33"/>
  <c r="I15" i="33"/>
  <c r="I16" i="33"/>
  <c r="I20" i="33"/>
  <c r="I21" i="33"/>
  <c r="I22" i="33"/>
  <c r="I24" i="33"/>
  <c r="I25" i="33"/>
  <c r="I26" i="33"/>
  <c r="I27" i="33"/>
  <c r="I28" i="33"/>
  <c r="I29" i="33"/>
  <c r="I30" i="33"/>
  <c r="I32" i="33"/>
  <c r="I34" i="33"/>
  <c r="I36" i="33"/>
  <c r="I37" i="33"/>
  <c r="I38" i="33"/>
  <c r="I39" i="33"/>
  <c r="I40" i="33"/>
  <c r="I41" i="33"/>
  <c r="I42" i="33"/>
  <c r="I43" i="33"/>
  <c r="I44" i="33"/>
  <c r="I45" i="33"/>
  <c r="I46" i="33"/>
  <c r="I47" i="33"/>
  <c r="I48" i="33"/>
  <c r="I49" i="33"/>
  <c r="I50" i="33"/>
  <c r="I52" i="33"/>
  <c r="I53" i="33"/>
  <c r="I54" i="33"/>
  <c r="I55" i="33"/>
  <c r="I56" i="33"/>
  <c r="I57" i="33"/>
  <c r="I58" i="33"/>
  <c r="I60" i="33"/>
  <c r="I61" i="33"/>
  <c r="I63" i="33"/>
  <c r="I64" i="33"/>
  <c r="I65" i="33"/>
  <c r="I66" i="33"/>
  <c r="H12" i="33"/>
  <c r="H13" i="33"/>
  <c r="H14" i="33"/>
  <c r="H15" i="33"/>
  <c r="H16" i="33"/>
  <c r="H20" i="33"/>
  <c r="H21" i="33"/>
  <c r="H24" i="33"/>
  <c r="H25" i="33"/>
  <c r="H26" i="33"/>
  <c r="H27" i="33"/>
  <c r="H28" i="33"/>
  <c r="H29" i="33"/>
  <c r="H30" i="33"/>
  <c r="H32" i="33"/>
  <c r="H36" i="33"/>
  <c r="H37" i="33"/>
  <c r="H38" i="33"/>
  <c r="H39" i="33"/>
  <c r="H41" i="33"/>
  <c r="H42" i="33"/>
  <c r="H43" i="33"/>
  <c r="H44" i="33"/>
  <c r="H45" i="33"/>
  <c r="H46" i="33"/>
  <c r="H47" i="33"/>
  <c r="H48" i="33"/>
  <c r="H49" i="33"/>
  <c r="H50" i="33"/>
  <c r="H52" i="33"/>
  <c r="H53" i="33"/>
  <c r="H54" i="33"/>
  <c r="H55" i="33"/>
  <c r="H56" i="33"/>
  <c r="H57" i="33"/>
  <c r="H58" i="33"/>
  <c r="H60" i="33"/>
  <c r="H61" i="33"/>
  <c r="H62" i="33"/>
  <c r="H63" i="33"/>
  <c r="H64" i="33"/>
  <c r="H65" i="33"/>
  <c r="H66" i="33"/>
  <c r="G12" i="33"/>
  <c r="G13" i="33"/>
  <c r="G14" i="33"/>
  <c r="G15" i="33"/>
  <c r="G16" i="33"/>
  <c r="G19" i="33"/>
  <c r="G20" i="33"/>
  <c r="G21" i="33"/>
  <c r="G22" i="33"/>
  <c r="G24" i="33"/>
  <c r="G25" i="33"/>
  <c r="G26" i="33"/>
  <c r="G27" i="33"/>
  <c r="G28" i="33"/>
  <c r="G29" i="33"/>
  <c r="G30" i="33"/>
  <c r="G31" i="33"/>
  <c r="G32" i="33"/>
  <c r="G33" i="33"/>
  <c r="G34" i="33"/>
  <c r="G35" i="33"/>
  <c r="G36" i="33"/>
  <c r="G37" i="33"/>
  <c r="G38" i="33"/>
  <c r="G39" i="33"/>
  <c r="G41" i="33"/>
  <c r="G42" i="33"/>
  <c r="G43" i="33"/>
  <c r="G44" i="33"/>
  <c r="G45" i="33"/>
  <c r="G46" i="33"/>
  <c r="G47" i="33"/>
  <c r="G48" i="33"/>
  <c r="G49" i="33"/>
  <c r="G50" i="33"/>
  <c r="G52" i="33"/>
  <c r="G53" i="33"/>
  <c r="G54" i="33"/>
  <c r="G55" i="33"/>
  <c r="G56" i="33"/>
  <c r="G57" i="33"/>
  <c r="G58" i="33"/>
  <c r="G60" i="33"/>
  <c r="G61" i="33"/>
  <c r="G62" i="33"/>
  <c r="G63" i="33"/>
  <c r="G64" i="33"/>
  <c r="G65" i="33"/>
  <c r="G66" i="33"/>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40" i="31"/>
  <c r="M41" i="31"/>
  <c r="M42" i="31"/>
  <c r="M43" i="31"/>
  <c r="M44" i="31"/>
  <c r="M45" i="31"/>
  <c r="M46" i="31"/>
  <c r="M47" i="31"/>
  <c r="M48" i="31"/>
  <c r="M49" i="31"/>
  <c r="M50" i="31"/>
  <c r="M51" i="31"/>
  <c r="M52" i="31"/>
  <c r="M53" i="31"/>
  <c r="M54" i="31"/>
  <c r="M55" i="31"/>
  <c r="M56" i="31"/>
  <c r="M57" i="31"/>
  <c r="M58" i="31"/>
  <c r="M59" i="31"/>
  <c r="M60" i="31"/>
  <c r="M61" i="31"/>
  <c r="M62" i="31"/>
  <c r="M63" i="31"/>
  <c r="M64" i="31"/>
  <c r="M65" i="31"/>
  <c r="M66" i="31"/>
  <c r="M67" i="31"/>
  <c r="M68" i="31"/>
  <c r="M69" i="31"/>
  <c r="M70" i="31"/>
  <c r="M71" i="31"/>
  <c r="M72" i="31"/>
  <c r="M73" i="31"/>
  <c r="M74" i="31"/>
  <c r="M75" i="31"/>
  <c r="M76" i="31"/>
  <c r="M77" i="31"/>
  <c r="M78" i="31"/>
  <c r="M79" i="31"/>
  <c r="M80" i="31"/>
  <c r="M81" i="31"/>
  <c r="M82" i="31"/>
  <c r="M83" i="31"/>
  <c r="M84" i="31"/>
  <c r="M85" i="31"/>
  <c r="M86" i="31"/>
  <c r="M87" i="31"/>
  <c r="M88" i="31"/>
  <c r="M89" i="31"/>
  <c r="M90" i="31"/>
  <c r="M91" i="31"/>
  <c r="M92" i="31"/>
  <c r="M93" i="31"/>
  <c r="M94" i="31"/>
  <c r="M95" i="31"/>
  <c r="M96" i="31"/>
  <c r="M97" i="31"/>
  <c r="M98" i="31"/>
  <c r="M99" i="31"/>
  <c r="M100" i="31"/>
  <c r="M101" i="31"/>
  <c r="M102" i="31"/>
  <c r="M103" i="31"/>
  <c r="M104" i="31"/>
  <c r="M105" i="31"/>
  <c r="M106" i="31"/>
  <c r="M107" i="31"/>
  <c r="M108" i="31"/>
  <c r="M109" i="31"/>
  <c r="M110" i="31"/>
  <c r="M111" i="31"/>
  <c r="M112" i="31"/>
  <c r="M113" i="31"/>
  <c r="M114" i="31"/>
  <c r="M115" i="31"/>
  <c r="M116" i="31"/>
  <c r="M117" i="31"/>
  <c r="M118" i="31"/>
  <c r="M119" i="31"/>
  <c r="M120" i="31"/>
  <c r="M121" i="31"/>
  <c r="M122" i="31"/>
  <c r="M123" i="31"/>
  <c r="M124" i="31"/>
  <c r="M125" i="31"/>
  <c r="M126" i="31"/>
  <c r="M127" i="31"/>
  <c r="M128" i="31"/>
  <c r="M129" i="31"/>
  <c r="M130" i="31"/>
  <c r="M131" i="31"/>
  <c r="M132" i="31"/>
  <c r="M133" i="31"/>
  <c r="M134" i="31"/>
  <c r="M135" i="31"/>
  <c r="M136" i="31"/>
  <c r="M137" i="31"/>
  <c r="M138" i="31"/>
  <c r="M139" i="31"/>
  <c r="M140" i="31"/>
  <c r="M141" i="31"/>
  <c r="M142" i="31"/>
  <c r="M143" i="31"/>
  <c r="M144" i="31"/>
  <c r="M145" i="31"/>
  <c r="M146" i="31"/>
  <c r="M147" i="31"/>
  <c r="M148" i="31"/>
  <c r="M149" i="31"/>
  <c r="M150" i="31"/>
  <c r="M151" i="31"/>
  <c r="M152" i="31"/>
  <c r="M153" i="31"/>
  <c r="M154" i="31"/>
  <c r="M155" i="31"/>
  <c r="M156" i="31"/>
  <c r="M157" i="31"/>
  <c r="M158" i="31"/>
  <c r="M159" i="31"/>
  <c r="M160" i="31"/>
  <c r="M161" i="31"/>
  <c r="M162" i="31"/>
  <c r="M163" i="31"/>
  <c r="M164" i="31"/>
  <c r="M165" i="31"/>
  <c r="M166" i="31"/>
  <c r="M167" i="31"/>
  <c r="M168" i="31"/>
  <c r="M169" i="31"/>
  <c r="M170" i="31"/>
  <c r="M171" i="31"/>
  <c r="M172" i="31"/>
  <c r="M173" i="31"/>
  <c r="M174" i="31"/>
  <c r="M175" i="31"/>
  <c r="M176" i="31"/>
  <c r="M177" i="31"/>
  <c r="M178" i="31"/>
  <c r="L12" i="31"/>
  <c r="L13"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43" i="31"/>
  <c r="L44" i="31"/>
  <c r="L45" i="31"/>
  <c r="L46" i="31"/>
  <c r="L47" i="31"/>
  <c r="L48" i="31"/>
  <c r="L49" i="31"/>
  <c r="L50" i="31"/>
  <c r="L51" i="31"/>
  <c r="L52" i="31"/>
  <c r="L53" i="31"/>
  <c r="L54" i="31"/>
  <c r="L55" i="31"/>
  <c r="L56" i="31"/>
  <c r="L57" i="31"/>
  <c r="L58" i="31"/>
  <c r="L59" i="31"/>
  <c r="L60" i="31"/>
  <c r="L61" i="31"/>
  <c r="L62" i="31"/>
  <c r="L63" i="31"/>
  <c r="L64" i="31"/>
  <c r="L65" i="31"/>
  <c r="L66" i="31"/>
  <c r="L67" i="31"/>
  <c r="L68" i="31"/>
  <c r="L69" i="31"/>
  <c r="L70" i="31"/>
  <c r="L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L138" i="31"/>
  <c r="L139" i="31"/>
  <c r="L140" i="31"/>
  <c r="L141" i="31"/>
  <c r="L142" i="31"/>
  <c r="L143" i="31"/>
  <c r="L144" i="31"/>
  <c r="L145" i="31"/>
  <c r="L146" i="31"/>
  <c r="L147" i="31"/>
  <c r="L148" i="31"/>
  <c r="L149" i="31"/>
  <c r="L150" i="31"/>
  <c r="L151" i="31"/>
  <c r="L152" i="31"/>
  <c r="L153" i="31"/>
  <c r="L154" i="31"/>
  <c r="L155" i="31"/>
  <c r="L156" i="31"/>
  <c r="L157" i="31"/>
  <c r="L158" i="31"/>
  <c r="L159" i="31"/>
  <c r="L160" i="31"/>
  <c r="L161" i="31"/>
  <c r="L162" i="31"/>
  <c r="L163" i="31"/>
  <c r="L164" i="31"/>
  <c r="L165" i="31"/>
  <c r="L166" i="31"/>
  <c r="L167" i="31"/>
  <c r="L168" i="31"/>
  <c r="L169" i="31"/>
  <c r="L170" i="31"/>
  <c r="L171" i="31"/>
  <c r="L172" i="31"/>
  <c r="L173" i="31"/>
  <c r="L174" i="31"/>
  <c r="L175" i="31"/>
  <c r="L176" i="31"/>
  <c r="L177" i="31"/>
  <c r="L178" i="31"/>
  <c r="K12" i="31"/>
  <c r="K13"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46" i="31"/>
  <c r="K47" i="31"/>
  <c r="K48" i="31"/>
  <c r="K49" i="31"/>
  <c r="K50" i="31"/>
  <c r="K51" i="31"/>
  <c r="K52" i="31"/>
  <c r="K53" i="31"/>
  <c r="K54" i="31"/>
  <c r="K55" i="31"/>
  <c r="K56" i="31"/>
  <c r="K57" i="31"/>
  <c r="K58" i="31"/>
  <c r="K59" i="31"/>
  <c r="K60" i="31"/>
  <c r="K61" i="31"/>
  <c r="K62" i="31"/>
  <c r="K63" i="31"/>
  <c r="K64" i="31"/>
  <c r="K65" i="31"/>
  <c r="K66" i="31"/>
  <c r="K67" i="31"/>
  <c r="K68" i="31"/>
  <c r="K69" i="31"/>
  <c r="K70" i="31"/>
  <c r="K71" i="31"/>
  <c r="K72" i="31"/>
  <c r="K73" i="31"/>
  <c r="K74" i="31"/>
  <c r="K75" i="31"/>
  <c r="K76" i="31"/>
  <c r="K77" i="31"/>
  <c r="K78" i="31"/>
  <c r="K79" i="31"/>
  <c r="K80" i="31"/>
  <c r="K81" i="31"/>
  <c r="K82" i="31"/>
  <c r="K83" i="31"/>
  <c r="K84" i="31"/>
  <c r="K85" i="31"/>
  <c r="K86" i="31"/>
  <c r="K87" i="31"/>
  <c r="K88" i="31"/>
  <c r="K89" i="31"/>
  <c r="K90" i="31"/>
  <c r="K91" i="31"/>
  <c r="K92" i="31"/>
  <c r="K93" i="31"/>
  <c r="K94" i="31"/>
  <c r="K95" i="31"/>
  <c r="K96" i="31"/>
  <c r="K97" i="31"/>
  <c r="K98" i="31"/>
  <c r="K99" i="31"/>
  <c r="K100" i="31"/>
  <c r="K101" i="31"/>
  <c r="K102" i="31"/>
  <c r="K103" i="31"/>
  <c r="K104" i="31"/>
  <c r="K105" i="31"/>
  <c r="K106" i="31"/>
  <c r="K107" i="31"/>
  <c r="K108" i="31"/>
  <c r="K109" i="31"/>
  <c r="K110" i="31"/>
  <c r="K111" i="31"/>
  <c r="K112" i="31"/>
  <c r="K113" i="31"/>
  <c r="K114" i="31"/>
  <c r="K115" i="31"/>
  <c r="K116" i="31"/>
  <c r="K117" i="31"/>
  <c r="K118" i="31"/>
  <c r="K119" i="31"/>
  <c r="K120" i="31"/>
  <c r="K121" i="31"/>
  <c r="K122" i="31"/>
  <c r="K123" i="31"/>
  <c r="K124" i="31"/>
  <c r="K125" i="31"/>
  <c r="K126" i="31"/>
  <c r="K127" i="31"/>
  <c r="K128" i="31"/>
  <c r="K129" i="31"/>
  <c r="K130" i="31"/>
  <c r="K131" i="31"/>
  <c r="K132" i="31"/>
  <c r="K133" i="31"/>
  <c r="K134" i="31"/>
  <c r="K135" i="31"/>
  <c r="K136" i="31"/>
  <c r="K137" i="31"/>
  <c r="K138" i="31"/>
  <c r="K139" i="31"/>
  <c r="K140" i="31"/>
  <c r="K141" i="31"/>
  <c r="K142" i="31"/>
  <c r="K143" i="31"/>
  <c r="K144" i="31"/>
  <c r="K145" i="31"/>
  <c r="K146" i="31"/>
  <c r="K147" i="31"/>
  <c r="K148" i="31"/>
  <c r="K149" i="31"/>
  <c r="K150" i="31"/>
  <c r="K151" i="31"/>
  <c r="K152" i="31"/>
  <c r="K153" i="31"/>
  <c r="K154" i="31"/>
  <c r="K155" i="31"/>
  <c r="K156" i="31"/>
  <c r="K157" i="31"/>
  <c r="K158" i="31"/>
  <c r="K159" i="31"/>
  <c r="K160" i="31"/>
  <c r="K161" i="31"/>
  <c r="K162" i="31"/>
  <c r="K163" i="31"/>
  <c r="K164" i="31"/>
  <c r="K165" i="31"/>
  <c r="K166" i="31"/>
  <c r="K167" i="31"/>
  <c r="K168" i="31"/>
  <c r="K169" i="31"/>
  <c r="K170" i="31"/>
  <c r="K171" i="31"/>
  <c r="K172" i="31"/>
  <c r="K173" i="31"/>
  <c r="K174" i="31"/>
  <c r="K175" i="31"/>
  <c r="K176" i="31"/>
  <c r="K177" i="31"/>
  <c r="K178" i="31"/>
  <c r="J12" i="31"/>
  <c r="J13" i="31"/>
  <c r="J14" i="31"/>
  <c r="J16" i="31"/>
  <c r="J17" i="31"/>
  <c r="J19" i="31"/>
  <c r="J20" i="31"/>
  <c r="J21" i="31"/>
  <c r="J24" i="31"/>
  <c r="J26" i="31"/>
  <c r="J27" i="31"/>
  <c r="J28" i="31"/>
  <c r="J29" i="31"/>
  <c r="J30" i="31"/>
  <c r="J31" i="31"/>
  <c r="J32" i="31"/>
  <c r="J33" i="31"/>
  <c r="J34" i="31"/>
  <c r="J35" i="31"/>
  <c r="J36" i="31"/>
  <c r="J37" i="31"/>
  <c r="J38" i="31"/>
  <c r="J39" i="31"/>
  <c r="J40" i="31"/>
  <c r="J41" i="31"/>
  <c r="J42" i="31"/>
  <c r="J43" i="31"/>
  <c r="J44" i="31"/>
  <c r="J45" i="31"/>
  <c r="J46" i="31"/>
  <c r="J48" i="31"/>
  <c r="J50" i="31"/>
  <c r="J51" i="31"/>
  <c r="J52" i="31"/>
  <c r="J53" i="31"/>
  <c r="J54" i="31"/>
  <c r="J55" i="31"/>
  <c r="J57" i="31"/>
  <c r="J59" i="31"/>
  <c r="J62" i="31"/>
  <c r="J63" i="31"/>
  <c r="J64" i="31"/>
  <c r="J65" i="31"/>
  <c r="J67" i="31"/>
  <c r="J72" i="31"/>
  <c r="J75" i="31"/>
  <c r="J76" i="31"/>
  <c r="J77" i="31"/>
  <c r="J79" i="31"/>
  <c r="J80" i="31"/>
  <c r="J81" i="31"/>
  <c r="J84" i="31"/>
  <c r="J85" i="31"/>
  <c r="J88" i="31"/>
  <c r="J89" i="31"/>
  <c r="J90" i="31"/>
  <c r="J92" i="31"/>
  <c r="J93" i="31"/>
  <c r="J94" i="31"/>
  <c r="J95" i="31"/>
  <c r="J96" i="31"/>
  <c r="J97" i="31"/>
  <c r="J98" i="31"/>
  <c r="J99" i="31"/>
  <c r="J100" i="31"/>
  <c r="J101" i="31"/>
  <c r="J102" i="31"/>
  <c r="J103" i="31"/>
  <c r="J104" i="31"/>
  <c r="J105" i="31"/>
  <c r="J106" i="31"/>
  <c r="J107" i="31"/>
  <c r="J108" i="31"/>
  <c r="J109" i="31"/>
  <c r="J110" i="31"/>
  <c r="J112" i="31"/>
  <c r="J113" i="31"/>
  <c r="J114" i="31"/>
  <c r="J115" i="31"/>
  <c r="J116" i="31"/>
  <c r="J117" i="31"/>
  <c r="J118" i="31"/>
  <c r="J120" i="31"/>
  <c r="J121" i="31"/>
  <c r="J122" i="31"/>
  <c r="J123" i="31"/>
  <c r="J124" i="31"/>
  <c r="J125" i="31"/>
  <c r="J126" i="31"/>
  <c r="J127" i="31"/>
  <c r="J128" i="31"/>
  <c r="J129" i="31"/>
  <c r="J130" i="31"/>
  <c r="J132" i="31"/>
  <c r="J133" i="31"/>
  <c r="J134" i="31"/>
  <c r="J137" i="31"/>
  <c r="J138" i="31"/>
  <c r="J140" i="31"/>
  <c r="J141" i="31"/>
  <c r="J142" i="31"/>
  <c r="J143" i="31"/>
  <c r="J144" i="31"/>
  <c r="J145" i="31"/>
  <c r="J146" i="31"/>
  <c r="J148" i="31"/>
  <c r="J149" i="31"/>
  <c r="J150" i="31"/>
  <c r="J151" i="31"/>
  <c r="J152" i="31"/>
  <c r="J153" i="31"/>
  <c r="J154" i="31"/>
  <c r="J156" i="31"/>
  <c r="J158" i="31"/>
  <c r="J160" i="31"/>
  <c r="J161" i="31"/>
  <c r="J162" i="31"/>
  <c r="J163" i="31"/>
  <c r="J164" i="31"/>
  <c r="J165" i="31"/>
  <c r="J167" i="31"/>
  <c r="J169" i="31"/>
  <c r="J170" i="31"/>
  <c r="J171" i="31"/>
  <c r="J172" i="31"/>
  <c r="J173" i="31"/>
  <c r="J174" i="31"/>
  <c r="J175" i="31"/>
  <c r="J176" i="31"/>
  <c r="J177" i="31"/>
  <c r="J178" i="31"/>
  <c r="I12" i="31"/>
  <c r="I13" i="31"/>
  <c r="I14" i="31"/>
  <c r="I16" i="31"/>
  <c r="I17" i="31"/>
  <c r="I19" i="31"/>
  <c r="I20" i="31"/>
  <c r="I21" i="31"/>
  <c r="I24" i="31"/>
  <c r="I26" i="31"/>
  <c r="I27" i="31"/>
  <c r="I28" i="31"/>
  <c r="I29" i="31"/>
  <c r="I30" i="31"/>
  <c r="I31" i="31"/>
  <c r="I32" i="31"/>
  <c r="I33" i="31"/>
  <c r="I34" i="31"/>
  <c r="I35" i="31"/>
  <c r="I36" i="31"/>
  <c r="I40" i="31"/>
  <c r="I41" i="31"/>
  <c r="I42" i="31"/>
  <c r="I43" i="31"/>
  <c r="I44" i="31"/>
  <c r="I45" i="31"/>
  <c r="I46" i="31"/>
  <c r="I48" i="31"/>
  <c r="I50" i="31"/>
  <c r="I51" i="31"/>
  <c r="I52" i="31"/>
  <c r="I53" i="31"/>
  <c r="I54" i="31"/>
  <c r="I55" i="31"/>
  <c r="I57" i="31"/>
  <c r="I59" i="31"/>
  <c r="I60" i="31"/>
  <c r="I62" i="31"/>
  <c r="I63" i="31"/>
  <c r="I64" i="31"/>
  <c r="I65" i="31"/>
  <c r="I67" i="31"/>
  <c r="I72" i="31"/>
  <c r="I76" i="31"/>
  <c r="I77" i="31"/>
  <c r="I79" i="31"/>
  <c r="I80" i="31"/>
  <c r="I81" i="31"/>
  <c r="I84" i="31"/>
  <c r="I85" i="31"/>
  <c r="I86" i="31"/>
  <c r="I88" i="31"/>
  <c r="I89" i="31"/>
  <c r="I90" i="31"/>
  <c r="I92" i="31"/>
  <c r="I93" i="31"/>
  <c r="I94" i="31"/>
  <c r="I95" i="31"/>
  <c r="I96" i="31"/>
  <c r="I97" i="31"/>
  <c r="I98" i="31"/>
  <c r="I99" i="31"/>
  <c r="I100" i="31"/>
  <c r="I101" i="31"/>
  <c r="I102" i="31"/>
  <c r="I103" i="31"/>
  <c r="I104" i="31"/>
  <c r="I105" i="31"/>
  <c r="I106" i="31"/>
  <c r="I107" i="31"/>
  <c r="I108" i="31"/>
  <c r="I109" i="31"/>
  <c r="I110" i="31"/>
  <c r="I112" i="31"/>
  <c r="I113" i="31"/>
  <c r="I114" i="31"/>
  <c r="I116" i="31"/>
  <c r="I117" i="31"/>
  <c r="I118" i="31"/>
  <c r="I120" i="31"/>
  <c r="I121" i="31"/>
  <c r="I122" i="31"/>
  <c r="I123" i="31"/>
  <c r="I124" i="31"/>
  <c r="I125" i="31"/>
  <c r="I126" i="31"/>
  <c r="I127" i="31"/>
  <c r="I128" i="31"/>
  <c r="I129" i="31"/>
  <c r="I130" i="31"/>
  <c r="I132" i="31"/>
  <c r="I133" i="31"/>
  <c r="I134" i="31"/>
  <c r="I137" i="31"/>
  <c r="I138" i="31"/>
  <c r="I140" i="31"/>
  <c r="I141" i="31"/>
  <c r="I142" i="31"/>
  <c r="I143" i="31"/>
  <c r="I144" i="31"/>
  <c r="I145" i="31"/>
  <c r="I146" i="31"/>
  <c r="I148" i="31"/>
  <c r="I149" i="31"/>
  <c r="I150" i="31"/>
  <c r="I151" i="31"/>
  <c r="I152" i="31"/>
  <c r="I153" i="31"/>
  <c r="I154" i="31"/>
  <c r="I156" i="31"/>
  <c r="I158" i="31"/>
  <c r="I160" i="31"/>
  <c r="I161" i="31"/>
  <c r="I162" i="31"/>
  <c r="I163" i="31"/>
  <c r="I164" i="31"/>
  <c r="I165" i="31"/>
  <c r="I167" i="31"/>
  <c r="I169" i="31"/>
  <c r="I170" i="31"/>
  <c r="I171" i="31"/>
  <c r="I172" i="31"/>
  <c r="I173" i="31"/>
  <c r="I174" i="31"/>
  <c r="I175" i="31"/>
  <c r="I176" i="31"/>
  <c r="I177" i="31"/>
  <c r="I178" i="31"/>
  <c r="H12" i="31"/>
  <c r="H13" i="31"/>
  <c r="H14" i="31"/>
  <c r="H16" i="31"/>
  <c r="H17" i="31"/>
  <c r="H19" i="31"/>
  <c r="H20" i="31"/>
  <c r="H21" i="31"/>
  <c r="H24" i="31"/>
  <c r="H26" i="31"/>
  <c r="H27" i="31"/>
  <c r="H28" i="31"/>
  <c r="H29" i="31"/>
  <c r="H30" i="31"/>
  <c r="H31" i="31"/>
  <c r="H32" i="31"/>
  <c r="H33" i="31"/>
  <c r="H34" i="31"/>
  <c r="H35" i="31"/>
  <c r="H36" i="31"/>
  <c r="H40" i="31"/>
  <c r="H41" i="31"/>
  <c r="H42" i="31"/>
  <c r="H43" i="31"/>
  <c r="H45" i="31"/>
  <c r="H46" i="31"/>
  <c r="H48" i="31"/>
  <c r="H50" i="31"/>
  <c r="H51" i="31"/>
  <c r="H52" i="31"/>
  <c r="H53" i="31"/>
  <c r="H54" i="31"/>
  <c r="H55" i="31"/>
  <c r="H57" i="31"/>
  <c r="H59" i="31"/>
  <c r="H60" i="31"/>
  <c r="H62" i="31"/>
  <c r="H63" i="31"/>
  <c r="H64" i="31"/>
  <c r="H65" i="31"/>
  <c r="H67" i="31"/>
  <c r="H69" i="31"/>
  <c r="H72" i="31"/>
  <c r="H75" i="31"/>
  <c r="H77" i="31"/>
  <c r="H79" i="31"/>
  <c r="H80" i="31"/>
  <c r="H81" i="31"/>
  <c r="H84" i="31"/>
  <c r="H85" i="31"/>
  <c r="H86" i="31"/>
  <c r="H88" i="31"/>
  <c r="H89" i="31"/>
  <c r="H90" i="31"/>
  <c r="H92" i="31"/>
  <c r="H93" i="31"/>
  <c r="H94" i="31"/>
  <c r="H95" i="31"/>
  <c r="H96" i="31"/>
  <c r="H97" i="31"/>
  <c r="H100" i="31"/>
  <c r="H101" i="31"/>
  <c r="H102" i="31"/>
  <c r="H103" i="31"/>
  <c r="H104" i="31"/>
  <c r="H105" i="31"/>
  <c r="H107" i="31"/>
  <c r="H108" i="31"/>
  <c r="H109" i="31"/>
  <c r="H110" i="31"/>
  <c r="H112" i="31"/>
  <c r="H113" i="31"/>
  <c r="H114" i="31"/>
  <c r="H116" i="31"/>
  <c r="H117" i="31"/>
  <c r="H118" i="31"/>
  <c r="H120" i="31"/>
  <c r="H121" i="31"/>
  <c r="H122" i="31"/>
  <c r="H123" i="31"/>
  <c r="H124" i="31"/>
  <c r="H125" i="31"/>
  <c r="H126" i="31"/>
  <c r="H127" i="31"/>
  <c r="H128" i="31"/>
  <c r="H129" i="31"/>
  <c r="H130" i="31"/>
  <c r="H132" i="31"/>
  <c r="H133" i="31"/>
  <c r="H134" i="31"/>
  <c r="H137" i="31"/>
  <c r="H138" i="31"/>
  <c r="H140" i="31"/>
  <c r="H141" i="31"/>
  <c r="H142" i="31"/>
  <c r="H143" i="31"/>
  <c r="H144" i="31"/>
  <c r="H145" i="31"/>
  <c r="H146" i="31"/>
  <c r="H148" i="31"/>
  <c r="H149" i="31"/>
  <c r="H150" i="31"/>
  <c r="H151" i="31"/>
  <c r="H152" i="31"/>
  <c r="H153" i="31"/>
  <c r="H154" i="31"/>
  <c r="H155" i="31"/>
  <c r="H156" i="31"/>
  <c r="H157" i="31"/>
  <c r="H158" i="31"/>
  <c r="H160" i="31"/>
  <c r="H162" i="31"/>
  <c r="H163" i="31"/>
  <c r="H164" i="31"/>
  <c r="H165" i="31"/>
  <c r="H167" i="31"/>
  <c r="H169" i="31"/>
  <c r="H170" i="31"/>
  <c r="H171" i="31"/>
  <c r="H172" i="31"/>
  <c r="H173" i="31"/>
  <c r="H174" i="31"/>
  <c r="H175" i="31"/>
  <c r="H176" i="31"/>
  <c r="H177" i="31"/>
  <c r="H178" i="31"/>
  <c r="G12" i="31"/>
  <c r="G13" i="31"/>
  <c r="G14" i="31"/>
  <c r="G16" i="31"/>
  <c r="G17" i="31"/>
  <c r="G19" i="31"/>
  <c r="G20" i="31"/>
  <c r="G21" i="31"/>
  <c r="G24" i="31"/>
  <c r="G26" i="31"/>
  <c r="G27" i="31"/>
  <c r="G28" i="31"/>
  <c r="G29" i="31"/>
  <c r="G30" i="31"/>
  <c r="G31" i="31"/>
  <c r="G32" i="31"/>
  <c r="G33" i="31"/>
  <c r="G34" i="31"/>
  <c r="G35" i="31"/>
  <c r="G36" i="31"/>
  <c r="G37" i="31"/>
  <c r="G38" i="31"/>
  <c r="G39" i="31"/>
  <c r="G40" i="31"/>
  <c r="G41" i="31"/>
  <c r="G42" i="31"/>
  <c r="G43" i="31"/>
  <c r="G44" i="31"/>
  <c r="G45" i="31"/>
  <c r="G46" i="31"/>
  <c r="G48" i="31"/>
  <c r="G50" i="31"/>
  <c r="G51" i="31"/>
  <c r="G52" i="31"/>
  <c r="G53" i="31"/>
  <c r="G54" i="31"/>
  <c r="G55" i="31"/>
  <c r="G57" i="31"/>
  <c r="G59" i="31"/>
  <c r="G60" i="31"/>
  <c r="G62" i="31"/>
  <c r="G63" i="31"/>
  <c r="G64" i="31"/>
  <c r="G65" i="31"/>
  <c r="G67" i="31"/>
  <c r="G69" i="31"/>
  <c r="G72" i="31"/>
  <c r="G75" i="31"/>
  <c r="G76" i="31"/>
  <c r="G77" i="31"/>
  <c r="G79" i="31"/>
  <c r="G80" i="31"/>
  <c r="G81" i="31"/>
  <c r="G84" i="31"/>
  <c r="G85" i="31"/>
  <c r="G86" i="31"/>
  <c r="G88" i="31"/>
  <c r="G89" i="31"/>
  <c r="G90" i="31"/>
  <c r="G92" i="31"/>
  <c r="G93" i="31"/>
  <c r="G94" i="31"/>
  <c r="G95" i="31"/>
  <c r="G96" i="31"/>
  <c r="G97" i="31"/>
  <c r="G100" i="31"/>
  <c r="G101" i="31"/>
  <c r="G102" i="31"/>
  <c r="G103" i="31"/>
  <c r="G104" i="31"/>
  <c r="G105" i="31"/>
  <c r="G107" i="31"/>
  <c r="G108" i="31"/>
  <c r="G109" i="31"/>
  <c r="G110" i="31"/>
  <c r="G112" i="31"/>
  <c r="G113" i="31"/>
  <c r="G114" i="31"/>
  <c r="G116" i="31"/>
  <c r="G117" i="31"/>
  <c r="G118" i="31"/>
  <c r="G120" i="31"/>
  <c r="G121" i="31"/>
  <c r="G122" i="31"/>
  <c r="G123" i="31"/>
  <c r="G124" i="31"/>
  <c r="G125" i="31"/>
  <c r="G126" i="31"/>
  <c r="G127" i="31"/>
  <c r="G128" i="31"/>
  <c r="G129" i="31"/>
  <c r="G130" i="31"/>
  <c r="G132" i="31"/>
  <c r="G133" i="31"/>
  <c r="G134" i="31"/>
  <c r="G137" i="31"/>
  <c r="G138" i="31"/>
  <c r="G140" i="31"/>
  <c r="G141" i="31"/>
  <c r="G142" i="31"/>
  <c r="G143" i="31"/>
  <c r="G144" i="31"/>
  <c r="G145" i="31"/>
  <c r="G146" i="31"/>
  <c r="G148" i="31"/>
  <c r="G149" i="31"/>
  <c r="G150" i="31"/>
  <c r="G151" i="31"/>
  <c r="G152" i="31"/>
  <c r="G153" i="31"/>
  <c r="G154" i="31"/>
  <c r="G156" i="31"/>
  <c r="G157" i="31"/>
  <c r="G158" i="31"/>
  <c r="G160" i="31"/>
  <c r="G161" i="31"/>
  <c r="G162" i="31"/>
  <c r="G163" i="31"/>
  <c r="G164" i="31"/>
  <c r="G165" i="31"/>
  <c r="G166" i="31"/>
  <c r="G167" i="31"/>
  <c r="G169" i="31"/>
  <c r="G170" i="31"/>
  <c r="G171" i="31"/>
  <c r="G172" i="31"/>
  <c r="G173" i="31"/>
  <c r="G174" i="31"/>
  <c r="G175" i="31"/>
  <c r="G176" i="31"/>
  <c r="G177" i="31"/>
  <c r="G178"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G47" i="31"/>
  <c r="H47" i="31"/>
  <c r="I119" i="31"/>
  <c r="I168" i="31"/>
  <c r="M12" i="13"/>
  <c r="M15" i="13"/>
  <c r="M18" i="13"/>
  <c r="M21" i="13"/>
  <c r="M10" i="13"/>
  <c r="M13" i="13"/>
  <c r="M16" i="13"/>
  <c r="M20" i="13"/>
  <c r="M11" i="13"/>
  <c r="M14" i="13"/>
  <c r="M17" i="13"/>
  <c r="M19" i="13"/>
  <c r="M23" i="13"/>
  <c r="M26" i="13"/>
  <c r="M27" i="13"/>
  <c r="M30" i="13"/>
  <c r="M32" i="13"/>
  <c r="M36" i="13"/>
  <c r="M37" i="13"/>
  <c r="M39" i="13"/>
  <c r="M42" i="13"/>
  <c r="M44" i="13"/>
  <c r="M45" i="13"/>
  <c r="M33" i="13"/>
  <c r="M25" i="13"/>
  <c r="M31" i="13"/>
  <c r="M38" i="13"/>
  <c r="M41" i="13"/>
  <c r="M22" i="13"/>
  <c r="M28" i="13"/>
  <c r="M35" i="13"/>
  <c r="M43" i="13"/>
  <c r="M24" i="13"/>
  <c r="M29" i="13"/>
  <c r="M34" i="13"/>
  <c r="M40" i="13"/>
  <c r="M51" i="13"/>
  <c r="M63" i="13"/>
  <c r="M68" i="13"/>
  <c r="M50" i="13"/>
  <c r="M48" i="13"/>
  <c r="M52" i="13"/>
  <c r="M49" i="13"/>
  <c r="M67" i="13"/>
  <c r="M64" i="13"/>
  <c r="M47" i="13"/>
  <c r="M65" i="13"/>
  <c r="M66" i="13"/>
  <c r="M54" i="13"/>
  <c r="M53" i="13"/>
  <c r="M61" i="13"/>
  <c r="M58" i="13"/>
  <c r="M60" i="13"/>
  <c r="M62" i="13"/>
  <c r="M55" i="13"/>
  <c r="M56" i="13"/>
  <c r="M46" i="13"/>
  <c r="M57" i="13"/>
  <c r="M59" i="13"/>
  <c r="M87" i="13"/>
  <c r="M93" i="13"/>
  <c r="M82" i="13"/>
  <c r="M69" i="13"/>
  <c r="M75" i="13"/>
  <c r="M90" i="13"/>
  <c r="M70" i="13"/>
  <c r="M76" i="13"/>
  <c r="M83" i="13"/>
  <c r="M91" i="13"/>
  <c r="M74" i="13"/>
  <c r="M80" i="13"/>
  <c r="M88" i="13"/>
  <c r="M95" i="13"/>
  <c r="M73" i="13"/>
  <c r="M72" i="13"/>
  <c r="M71" i="13"/>
  <c r="M81" i="13"/>
  <c r="M79" i="13"/>
  <c r="M77" i="13"/>
  <c r="M78" i="13"/>
  <c r="M89" i="13"/>
  <c r="M86" i="13"/>
  <c r="M85" i="13"/>
  <c r="M84" i="13"/>
  <c r="M94" i="13"/>
  <c r="M92" i="13"/>
  <c r="M96" i="13"/>
  <c r="M114" i="13"/>
  <c r="M113" i="13"/>
  <c r="M98" i="13"/>
  <c r="M101" i="13"/>
  <c r="M102" i="13"/>
  <c r="M106" i="13"/>
  <c r="M105" i="13"/>
  <c r="M112" i="13"/>
  <c r="M110" i="13"/>
  <c r="M111" i="13"/>
  <c r="M97" i="13"/>
  <c r="M103" i="13"/>
  <c r="M107" i="13"/>
  <c r="M117" i="13"/>
  <c r="M108" i="13"/>
  <c r="M115" i="13"/>
  <c r="M99" i="13"/>
  <c r="M100" i="13"/>
  <c r="M104" i="13"/>
  <c r="M109" i="13"/>
  <c r="M116" i="13"/>
  <c r="M118" i="13"/>
  <c r="M124" i="13"/>
  <c r="M133" i="13"/>
  <c r="M152" i="13"/>
  <c r="M131" i="13"/>
  <c r="M144" i="13"/>
  <c r="M130" i="13"/>
  <c r="M145" i="13"/>
  <c r="M159" i="13"/>
  <c r="M125" i="13"/>
  <c r="M121" i="13"/>
  <c r="M140" i="13"/>
  <c r="M135" i="13"/>
  <c r="M132" i="13"/>
  <c r="M128" i="13"/>
  <c r="M149" i="13"/>
  <c r="M161" i="13"/>
  <c r="M154" i="13"/>
  <c r="M120" i="13"/>
  <c r="M129" i="13"/>
  <c r="M137" i="13"/>
  <c r="M143" i="13"/>
  <c r="M156" i="13"/>
  <c r="M127" i="13"/>
  <c r="M139" i="13"/>
  <c r="M150" i="13"/>
  <c r="M162" i="13"/>
  <c r="M142" i="13"/>
  <c r="M153" i="13"/>
  <c r="M126" i="13"/>
  <c r="M136" i="13"/>
  <c r="M147" i="13"/>
  <c r="M158" i="13"/>
  <c r="M157" i="13"/>
  <c r="M122" i="13"/>
  <c r="M138" i="13"/>
  <c r="M134" i="13"/>
  <c r="M148" i="13"/>
  <c r="M146" i="13"/>
  <c r="M123" i="13"/>
  <c r="M119" i="13"/>
  <c r="M141" i="13"/>
  <c r="M160" i="13"/>
  <c r="M155" i="13"/>
  <c r="M151" i="13"/>
  <c r="M163" i="13"/>
  <c r="M166" i="13"/>
  <c r="M170" i="13"/>
  <c r="M174" i="13"/>
  <c r="M177" i="13"/>
  <c r="M181" i="13"/>
  <c r="M184" i="13"/>
  <c r="M187" i="13"/>
  <c r="M171" i="13"/>
  <c r="M178" i="13"/>
  <c r="M185" i="13"/>
  <c r="M167" i="13"/>
  <c r="M173" i="13"/>
  <c r="M180" i="13"/>
  <c r="M189" i="13"/>
  <c r="M188" i="13"/>
  <c r="M168" i="13"/>
  <c r="M165" i="13"/>
  <c r="M164" i="13"/>
  <c r="M175" i="13"/>
  <c r="M172" i="13"/>
  <c r="M169" i="13"/>
  <c r="M182" i="13"/>
  <c r="M179" i="13"/>
  <c r="M176" i="13"/>
  <c r="M186" i="13"/>
  <c r="M190" i="13"/>
  <c r="M183" i="13"/>
  <c r="M197" i="13"/>
  <c r="M203" i="13"/>
  <c r="M195" i="13"/>
  <c r="M202" i="13"/>
  <c r="M196" i="13"/>
  <c r="M192" i="13"/>
  <c r="M191" i="13"/>
  <c r="M193" i="13"/>
  <c r="M198" i="13"/>
  <c r="M201" i="13"/>
  <c r="M200" i="13"/>
  <c r="M204" i="13"/>
  <c r="M199" i="13"/>
  <c r="M194" i="13"/>
  <c r="M205" i="13"/>
  <c r="M208" i="13"/>
  <c r="M207" i="13"/>
  <c r="M211" i="13"/>
  <c r="M210" i="13"/>
  <c r="M214" i="13"/>
  <c r="M213" i="13"/>
  <c r="M216" i="13"/>
  <c r="M215" i="13"/>
  <c r="M206" i="13"/>
  <c r="M209" i="13"/>
  <c r="M212" i="13"/>
  <c r="M217" i="13"/>
  <c r="M218" i="13"/>
  <c r="M219" i="13"/>
  <c r="M220" i="13"/>
  <c r="M226" i="13"/>
  <c r="M234" i="13"/>
  <c r="M241" i="13"/>
  <c r="M248" i="13"/>
  <c r="M222" i="13"/>
  <c r="M230" i="13"/>
  <c r="M237" i="13"/>
  <c r="M244" i="13"/>
  <c r="M225" i="13"/>
  <c r="M227" i="13"/>
  <c r="M233" i="13"/>
  <c r="M240" i="13"/>
  <c r="M247" i="13"/>
  <c r="M228" i="13"/>
  <c r="M235" i="13"/>
  <c r="M242" i="13"/>
  <c r="M249" i="13"/>
  <c r="M221" i="13"/>
  <c r="M223" i="13"/>
  <c r="M232" i="13"/>
  <c r="M229" i="13"/>
  <c r="M231" i="13"/>
  <c r="M239" i="13"/>
  <c r="M236" i="13"/>
  <c r="M238" i="13"/>
  <c r="M246" i="13"/>
  <c r="M243" i="13"/>
  <c r="M245" i="13"/>
  <c r="M224" i="13"/>
  <c r="M250" i="13"/>
  <c r="M251" i="13"/>
  <c r="M252" i="13"/>
  <c r="M253" i="13"/>
  <c r="M255" i="13"/>
  <c r="M259" i="13"/>
  <c r="M262" i="13"/>
  <c r="M266" i="13"/>
  <c r="M270" i="13"/>
  <c r="M274" i="13"/>
  <c r="M278" i="13"/>
  <c r="M282" i="13"/>
  <c r="M265" i="13"/>
  <c r="M257" i="13"/>
  <c r="M254" i="13"/>
  <c r="M263" i="13"/>
  <c r="M268" i="13"/>
  <c r="M267" i="13"/>
  <c r="M276" i="13"/>
  <c r="M275" i="13"/>
  <c r="M271" i="13"/>
  <c r="M279" i="13"/>
  <c r="M280" i="13"/>
  <c r="M264" i="13"/>
  <c r="M272" i="13"/>
  <c r="M256" i="13"/>
  <c r="M258" i="13"/>
  <c r="M273" i="13"/>
  <c r="M281" i="13"/>
  <c r="M261" i="13"/>
  <c r="M260" i="13"/>
  <c r="M269" i="13"/>
  <c r="M277" i="13"/>
  <c r="M283" i="13"/>
  <c r="M284" i="13"/>
  <c r="M285" i="13"/>
  <c r="M286" i="13"/>
  <c r="M23" i="11"/>
  <c r="M11" i="31"/>
  <c r="L11" i="31"/>
  <c r="K11" i="31"/>
  <c r="N271" i="13" l="1"/>
  <c r="P271" i="13"/>
  <c r="O271" i="13"/>
  <c r="P236" i="13"/>
  <c r="O236" i="13"/>
  <c r="N236" i="13"/>
  <c r="P169" i="13"/>
  <c r="O169" i="13"/>
  <c r="N169" i="13"/>
  <c r="N120" i="13"/>
  <c r="P120" i="13"/>
  <c r="O120" i="13"/>
  <c r="N101" i="13"/>
  <c r="P101" i="13"/>
  <c r="O101" i="13"/>
  <c r="O76" i="13"/>
  <c r="N76" i="13"/>
  <c r="P76" i="13"/>
  <c r="O49" i="13"/>
  <c r="N49" i="13"/>
  <c r="P49" i="13"/>
  <c r="N35" i="13"/>
  <c r="O35" i="13"/>
  <c r="P35" i="13"/>
  <c r="O16" i="13"/>
  <c r="P16" i="13"/>
  <c r="N16" i="13"/>
  <c r="N259" i="13"/>
  <c r="O259" i="13"/>
  <c r="P259" i="13"/>
  <c r="O207" i="13"/>
  <c r="N207" i="13"/>
  <c r="P207" i="13"/>
  <c r="P98" i="13"/>
  <c r="N98" i="13"/>
  <c r="O98" i="13"/>
  <c r="O255" i="13"/>
  <c r="N255" i="13"/>
  <c r="P255" i="13"/>
  <c r="N218" i="13"/>
  <c r="P218" i="13"/>
  <c r="O218" i="13"/>
  <c r="N187" i="13"/>
  <c r="P187" i="13"/>
  <c r="O187" i="13"/>
  <c r="O117" i="13"/>
  <c r="N117" i="13"/>
  <c r="P117" i="13"/>
  <c r="O48" i="13"/>
  <c r="P48" i="13"/>
  <c r="N48" i="13"/>
  <c r="O252" i="13"/>
  <c r="P252" i="13"/>
  <c r="N252" i="13"/>
  <c r="P203" i="13"/>
  <c r="N203" i="13"/>
  <c r="O203" i="13"/>
  <c r="O146" i="13"/>
  <c r="N146" i="13"/>
  <c r="P146" i="13"/>
  <c r="N133" i="13"/>
  <c r="P133" i="13"/>
  <c r="O133" i="13"/>
  <c r="O103" i="13"/>
  <c r="N103" i="13"/>
  <c r="P103" i="13"/>
  <c r="N69" i="13"/>
  <c r="P69" i="13"/>
  <c r="O69" i="13"/>
  <c r="N61" i="13"/>
  <c r="P61" i="13"/>
  <c r="O61" i="13"/>
  <c r="O68" i="13"/>
  <c r="P68" i="13"/>
  <c r="N68" i="13"/>
  <c r="N27" i="13"/>
  <c r="O27" i="13"/>
  <c r="P27" i="13"/>
  <c r="N18" i="13"/>
  <c r="O18" i="13"/>
  <c r="P18" i="13"/>
  <c r="P257" i="13"/>
  <c r="O257" i="13"/>
  <c r="N257" i="13"/>
  <c r="N209" i="13"/>
  <c r="P209" i="13"/>
  <c r="O209" i="13"/>
  <c r="O132" i="13"/>
  <c r="P132" i="13"/>
  <c r="N132" i="13"/>
  <c r="N97" i="13"/>
  <c r="O97" i="13"/>
  <c r="P97" i="13"/>
  <c r="N73" i="13"/>
  <c r="O73" i="13"/>
  <c r="P73" i="13"/>
  <c r="N53" i="13"/>
  <c r="P53" i="13"/>
  <c r="O53" i="13"/>
  <c r="P63" i="13"/>
  <c r="O63" i="13"/>
  <c r="N63" i="13"/>
  <c r="N26" i="13"/>
  <c r="O26" i="13"/>
  <c r="P26" i="13"/>
  <c r="P15" i="13"/>
  <c r="O15" i="13"/>
  <c r="N15" i="13"/>
  <c r="N277" i="13"/>
  <c r="P277" i="13"/>
  <c r="O277" i="13"/>
  <c r="N234" i="13"/>
  <c r="P234" i="13"/>
  <c r="O234" i="13"/>
  <c r="N179" i="13"/>
  <c r="P179" i="13"/>
  <c r="O179" i="13"/>
  <c r="N151" i="13"/>
  <c r="P151" i="13"/>
  <c r="O151" i="13"/>
  <c r="P158" i="13"/>
  <c r="O158" i="13"/>
  <c r="N158" i="13"/>
  <c r="N159" i="13"/>
  <c r="P159" i="13"/>
  <c r="O159" i="13"/>
  <c r="P106" i="13"/>
  <c r="N106" i="13"/>
  <c r="O106" i="13"/>
  <c r="O89" i="13"/>
  <c r="N89" i="13"/>
  <c r="P89" i="13"/>
  <c r="O91" i="13"/>
  <c r="N91" i="13"/>
  <c r="P91" i="13"/>
  <c r="O64" i="13"/>
  <c r="P64" i="13"/>
  <c r="N64" i="13"/>
  <c r="O24" i="13"/>
  <c r="N24" i="13"/>
  <c r="P24" i="13"/>
  <c r="N42" i="13"/>
  <c r="P42" i="13"/>
  <c r="O42" i="13"/>
  <c r="N11" i="13"/>
  <c r="P11" i="13"/>
  <c r="O11" i="13"/>
  <c r="N267" i="13"/>
  <c r="P267" i="13"/>
  <c r="O267" i="13"/>
  <c r="N219" i="13"/>
  <c r="P219" i="13"/>
  <c r="O219" i="13"/>
  <c r="N172" i="13"/>
  <c r="O172" i="13"/>
  <c r="P172" i="13"/>
  <c r="N126" i="13"/>
  <c r="P126" i="13"/>
  <c r="O126" i="13"/>
  <c r="P144" i="13"/>
  <c r="O144" i="13"/>
  <c r="N144" i="13"/>
  <c r="N108" i="13"/>
  <c r="O108" i="13"/>
  <c r="P108" i="13"/>
  <c r="P79" i="13"/>
  <c r="O79" i="13"/>
  <c r="N79" i="13"/>
  <c r="O62" i="13"/>
  <c r="P62" i="13"/>
  <c r="N62" i="13"/>
  <c r="N52" i="13"/>
  <c r="P52" i="13"/>
  <c r="O52" i="13"/>
  <c r="P28" i="13"/>
  <c r="N28" i="13"/>
  <c r="O28" i="13"/>
  <c r="N36" i="13"/>
  <c r="P36" i="13"/>
  <c r="O36" i="13"/>
  <c r="P13" i="13"/>
  <c r="O13" i="13"/>
  <c r="N13" i="13"/>
  <c r="N281" i="13"/>
  <c r="P281" i="13"/>
  <c r="O281" i="13"/>
  <c r="O227" i="13"/>
  <c r="P227" i="13"/>
  <c r="N227" i="13"/>
  <c r="N153" i="13"/>
  <c r="P153" i="13"/>
  <c r="O153" i="13"/>
  <c r="N263" i="13"/>
  <c r="P263" i="13"/>
  <c r="O263" i="13"/>
  <c r="N225" i="13"/>
  <c r="O225" i="13"/>
  <c r="P225" i="13"/>
  <c r="O164" i="13"/>
  <c r="P164" i="13"/>
  <c r="N164" i="13"/>
  <c r="P149" i="13"/>
  <c r="N149" i="13"/>
  <c r="O149" i="13"/>
  <c r="O71" i="13"/>
  <c r="N71" i="13"/>
  <c r="P71" i="13"/>
  <c r="N50" i="13"/>
  <c r="P50" i="13"/>
  <c r="O50" i="13"/>
  <c r="O21" i="13"/>
  <c r="N21" i="13"/>
  <c r="P21" i="13"/>
  <c r="P246" i="13"/>
  <c r="O246" i="13"/>
  <c r="N246" i="13"/>
  <c r="N193" i="13"/>
  <c r="P193" i="13"/>
  <c r="O193" i="13"/>
  <c r="N100" i="13"/>
  <c r="O100" i="13"/>
  <c r="P100" i="13"/>
  <c r="P275" i="13"/>
  <c r="N275" i="13"/>
  <c r="O275" i="13"/>
  <c r="N226" i="13"/>
  <c r="P226" i="13"/>
  <c r="O226" i="13"/>
  <c r="N182" i="13"/>
  <c r="O182" i="13"/>
  <c r="P182" i="13"/>
  <c r="O147" i="13"/>
  <c r="N147" i="13"/>
  <c r="P147" i="13"/>
  <c r="P145" i="13"/>
  <c r="O145" i="13"/>
  <c r="N145" i="13"/>
  <c r="O83" i="13"/>
  <c r="N83" i="13"/>
  <c r="P83" i="13"/>
  <c r="O67" i="13"/>
  <c r="P67" i="13"/>
  <c r="N67" i="13"/>
  <c r="N39" i="13"/>
  <c r="P39" i="13"/>
  <c r="O39" i="13"/>
  <c r="P260" i="13"/>
  <c r="O260" i="13"/>
  <c r="N260" i="13"/>
  <c r="N262" i="13"/>
  <c r="P262" i="13"/>
  <c r="O262" i="13"/>
  <c r="P192" i="13"/>
  <c r="N192" i="13"/>
  <c r="O192" i="13"/>
  <c r="O136" i="13"/>
  <c r="P136" i="13"/>
  <c r="N136" i="13"/>
  <c r="N115" i="13"/>
  <c r="P115" i="13"/>
  <c r="O115" i="13"/>
  <c r="N55" i="13"/>
  <c r="O55" i="13"/>
  <c r="P55" i="13"/>
  <c r="P239" i="13"/>
  <c r="N239" i="13"/>
  <c r="O239" i="13"/>
  <c r="P196" i="13"/>
  <c r="N196" i="13"/>
  <c r="O196" i="13"/>
  <c r="N154" i="13"/>
  <c r="P154" i="13"/>
  <c r="O154" i="13"/>
  <c r="O70" i="13"/>
  <c r="P70" i="13"/>
  <c r="N70" i="13"/>
  <c r="N268" i="13"/>
  <c r="P268" i="13"/>
  <c r="O268" i="13"/>
  <c r="O208" i="13"/>
  <c r="N208" i="13"/>
  <c r="P208" i="13"/>
  <c r="N161" i="13"/>
  <c r="P161" i="13"/>
  <c r="O161" i="13"/>
  <c r="N90" i="13"/>
  <c r="P90" i="13"/>
  <c r="O90" i="13"/>
  <c r="O205" i="13"/>
  <c r="N205" i="13"/>
  <c r="P205" i="13"/>
  <c r="O123" i="13"/>
  <c r="N123" i="13"/>
  <c r="P123" i="13"/>
  <c r="P107" i="13"/>
  <c r="N107" i="13"/>
  <c r="O107" i="13"/>
  <c r="O41" i="13"/>
  <c r="P41" i="13"/>
  <c r="N41" i="13"/>
  <c r="N244" i="13"/>
  <c r="P244" i="13"/>
  <c r="O244" i="13"/>
  <c r="N168" i="13"/>
  <c r="P168" i="13"/>
  <c r="O168" i="13"/>
  <c r="P265" i="13"/>
  <c r="O265" i="13"/>
  <c r="N265" i="13"/>
  <c r="O230" i="13"/>
  <c r="P230" i="13"/>
  <c r="N230" i="13"/>
  <c r="O183" i="13"/>
  <c r="P183" i="13"/>
  <c r="N183" i="13"/>
  <c r="O134" i="13"/>
  <c r="N134" i="13"/>
  <c r="P134" i="13"/>
  <c r="O135" i="13"/>
  <c r="P135" i="13"/>
  <c r="N135" i="13"/>
  <c r="N111" i="13"/>
  <c r="O111" i="13"/>
  <c r="P111" i="13"/>
  <c r="O95" i="13"/>
  <c r="P95" i="13"/>
  <c r="N95" i="13"/>
  <c r="N93" i="13"/>
  <c r="P93" i="13"/>
  <c r="O93" i="13"/>
  <c r="P54" i="13"/>
  <c r="N54" i="13"/>
  <c r="O54" i="13"/>
  <c r="N25" i="13"/>
  <c r="P25" i="13"/>
  <c r="O25" i="13"/>
  <c r="P23" i="13"/>
  <c r="O23" i="13"/>
  <c r="N23" i="13"/>
  <c r="P12" i="13"/>
  <c r="N12" i="13"/>
  <c r="O12" i="13"/>
  <c r="O264" i="13"/>
  <c r="N264" i="13"/>
  <c r="P264" i="13"/>
  <c r="N249" i="13"/>
  <c r="P249" i="13"/>
  <c r="O249" i="13"/>
  <c r="O215" i="13"/>
  <c r="P215" i="13"/>
  <c r="N215" i="13"/>
  <c r="N190" i="13"/>
  <c r="O190" i="13"/>
  <c r="P190" i="13"/>
  <c r="N127" i="13"/>
  <c r="P127" i="13"/>
  <c r="O127" i="13"/>
  <c r="N140" i="13"/>
  <c r="P140" i="13"/>
  <c r="O140" i="13"/>
  <c r="N116" i="13"/>
  <c r="O116" i="13"/>
  <c r="P116" i="13"/>
  <c r="O110" i="13"/>
  <c r="P110" i="13"/>
  <c r="N110" i="13"/>
  <c r="P88" i="13"/>
  <c r="O88" i="13"/>
  <c r="N88" i="13"/>
  <c r="N87" i="13"/>
  <c r="P87" i="13"/>
  <c r="O87" i="13"/>
  <c r="O66" i="13"/>
  <c r="N66" i="13"/>
  <c r="P66" i="13"/>
  <c r="P40" i="13"/>
  <c r="N40" i="13"/>
  <c r="O40" i="13"/>
  <c r="N33" i="13"/>
  <c r="O33" i="13"/>
  <c r="P33" i="13"/>
  <c r="N19" i="13"/>
  <c r="P19" i="13"/>
  <c r="O19" i="13"/>
  <c r="O270" i="13"/>
  <c r="N270" i="13"/>
  <c r="P270" i="13"/>
  <c r="N228" i="13"/>
  <c r="O228" i="13"/>
  <c r="P228" i="13"/>
  <c r="O214" i="13"/>
  <c r="N214" i="13"/>
  <c r="P214" i="13"/>
  <c r="P167" i="13"/>
  <c r="O167" i="13"/>
  <c r="N167" i="13"/>
  <c r="N137" i="13"/>
  <c r="P137" i="13"/>
  <c r="O137" i="13"/>
  <c r="N46" i="13"/>
  <c r="P46" i="13"/>
  <c r="O46" i="13"/>
  <c r="N266" i="13"/>
  <c r="O266" i="13"/>
  <c r="P266" i="13"/>
  <c r="O238" i="13"/>
  <c r="P238" i="13"/>
  <c r="N238" i="13"/>
  <c r="P210" i="13"/>
  <c r="O210" i="13"/>
  <c r="N210" i="13"/>
  <c r="O185" i="13"/>
  <c r="N185" i="13"/>
  <c r="P185" i="13"/>
  <c r="N129" i="13"/>
  <c r="O129" i="13"/>
  <c r="P129" i="13"/>
  <c r="N99" i="13"/>
  <c r="P99" i="13"/>
  <c r="O99" i="13"/>
  <c r="O78" i="13"/>
  <c r="N78" i="13"/>
  <c r="P78" i="13"/>
  <c r="N56" i="13"/>
  <c r="O56" i="13"/>
  <c r="P56" i="13"/>
  <c r="O43" i="13"/>
  <c r="N43" i="13"/>
  <c r="P43" i="13"/>
  <c r="P20" i="13"/>
  <c r="O20" i="13"/>
  <c r="N20" i="13"/>
  <c r="N160" i="13"/>
  <c r="P160" i="13"/>
  <c r="O160" i="13"/>
  <c r="N261" i="13"/>
  <c r="P261" i="13"/>
  <c r="O261" i="13"/>
  <c r="O171" i="13"/>
  <c r="P171" i="13"/>
  <c r="N171" i="13"/>
  <c r="N175" i="13"/>
  <c r="P175" i="13"/>
  <c r="O175" i="13"/>
  <c r="P273" i="13"/>
  <c r="N273" i="13"/>
  <c r="O273" i="13"/>
  <c r="O229" i="13"/>
  <c r="P229" i="13"/>
  <c r="N229" i="13"/>
  <c r="N217" i="13"/>
  <c r="P217" i="13"/>
  <c r="O217" i="13"/>
  <c r="N195" i="13"/>
  <c r="P195" i="13"/>
  <c r="O195" i="13"/>
  <c r="P184" i="13"/>
  <c r="O184" i="13"/>
  <c r="N184" i="13"/>
  <c r="N142" i="13"/>
  <c r="P142" i="13"/>
  <c r="O142" i="13"/>
  <c r="P152" i="13"/>
  <c r="O152" i="13"/>
  <c r="N152" i="13"/>
  <c r="P114" i="13"/>
  <c r="O114" i="13"/>
  <c r="N114" i="13"/>
  <c r="P75" i="13"/>
  <c r="N75" i="13"/>
  <c r="O75" i="13"/>
  <c r="N58" i="13"/>
  <c r="O58" i="13"/>
  <c r="P58" i="13"/>
  <c r="N30" i="13"/>
  <c r="O30" i="13"/>
  <c r="P30" i="13"/>
  <c r="N254" i="13"/>
  <c r="P254" i="13"/>
  <c r="O254" i="13"/>
  <c r="N232" i="13"/>
  <c r="P232" i="13"/>
  <c r="O232" i="13"/>
  <c r="N194" i="13"/>
  <c r="P194" i="13"/>
  <c r="O194" i="13"/>
  <c r="N165" i="13"/>
  <c r="P165" i="13"/>
  <c r="O165" i="13"/>
  <c r="O162" i="13"/>
  <c r="N162" i="13"/>
  <c r="P162" i="13"/>
  <c r="P128" i="13"/>
  <c r="N128" i="13"/>
  <c r="O128" i="13"/>
  <c r="N96" i="13"/>
  <c r="P96" i="13"/>
  <c r="O96" i="13"/>
  <c r="P38" i="13"/>
  <c r="O38" i="13"/>
  <c r="N38" i="13"/>
  <c r="N256" i="13"/>
  <c r="P256" i="13"/>
  <c r="O256" i="13"/>
  <c r="P251" i="13"/>
  <c r="N251" i="13"/>
  <c r="O251" i="13"/>
  <c r="N223" i="13"/>
  <c r="O223" i="13"/>
  <c r="P223" i="13"/>
  <c r="N237" i="13"/>
  <c r="P237" i="13"/>
  <c r="O237" i="13"/>
  <c r="N199" i="13"/>
  <c r="P199" i="13"/>
  <c r="O199" i="13"/>
  <c r="N197" i="13"/>
  <c r="O197" i="13"/>
  <c r="P197" i="13"/>
  <c r="O148" i="13"/>
  <c r="P148" i="13"/>
  <c r="N148" i="13"/>
  <c r="N150" i="13"/>
  <c r="P150" i="13"/>
  <c r="O150" i="13"/>
  <c r="O124" i="13"/>
  <c r="P124" i="13"/>
  <c r="N124" i="13"/>
  <c r="P92" i="13"/>
  <c r="N92" i="13"/>
  <c r="O92" i="13"/>
  <c r="O31" i="13"/>
  <c r="P31" i="13"/>
  <c r="N31" i="13"/>
  <c r="O272" i="13"/>
  <c r="N272" i="13"/>
  <c r="P272" i="13"/>
  <c r="N250" i="13"/>
  <c r="O250" i="13"/>
  <c r="P250" i="13"/>
  <c r="P221" i="13"/>
  <c r="O221" i="13"/>
  <c r="N221" i="13"/>
  <c r="P206" i="13"/>
  <c r="N206" i="13"/>
  <c r="O206" i="13"/>
  <c r="P204" i="13"/>
  <c r="O204" i="13"/>
  <c r="N204" i="13"/>
  <c r="P188" i="13"/>
  <c r="O188" i="13"/>
  <c r="N188" i="13"/>
  <c r="P174" i="13"/>
  <c r="N174" i="13"/>
  <c r="O174" i="13"/>
  <c r="N139" i="13"/>
  <c r="P139" i="13"/>
  <c r="O139" i="13"/>
  <c r="N118" i="13"/>
  <c r="P118" i="13"/>
  <c r="O118" i="13"/>
  <c r="N94" i="13"/>
  <c r="O94" i="13"/>
  <c r="P94" i="13"/>
  <c r="N51" i="13"/>
  <c r="O51" i="13"/>
  <c r="P51" i="13"/>
  <c r="P285" i="13"/>
  <c r="N285" i="13"/>
  <c r="O285" i="13"/>
  <c r="N282" i="13"/>
  <c r="O282" i="13"/>
  <c r="P282" i="13"/>
  <c r="O224" i="13"/>
  <c r="N224" i="13"/>
  <c r="P224" i="13"/>
  <c r="N222" i="13"/>
  <c r="P222" i="13"/>
  <c r="O222" i="13"/>
  <c r="O200" i="13"/>
  <c r="P200" i="13"/>
  <c r="N200" i="13"/>
  <c r="N189" i="13"/>
  <c r="P189" i="13"/>
  <c r="O189" i="13"/>
  <c r="N138" i="13"/>
  <c r="P138" i="13"/>
  <c r="O138" i="13"/>
  <c r="N84" i="13"/>
  <c r="P84" i="13"/>
  <c r="O84" i="13"/>
  <c r="N284" i="13"/>
  <c r="P284" i="13"/>
  <c r="O284" i="13"/>
  <c r="P280" i="13"/>
  <c r="O280" i="13"/>
  <c r="N280" i="13"/>
  <c r="O278" i="13"/>
  <c r="P278" i="13"/>
  <c r="N278" i="13"/>
  <c r="P245" i="13"/>
  <c r="O245" i="13"/>
  <c r="N245" i="13"/>
  <c r="O242" i="13"/>
  <c r="P242" i="13"/>
  <c r="N242" i="13"/>
  <c r="P248" i="13"/>
  <c r="O248" i="13"/>
  <c r="N248" i="13"/>
  <c r="N216" i="13"/>
  <c r="O216" i="13"/>
  <c r="P216" i="13"/>
  <c r="O201" i="13"/>
  <c r="N201" i="13"/>
  <c r="P201" i="13"/>
  <c r="N186" i="13"/>
  <c r="P186" i="13"/>
  <c r="O186" i="13"/>
  <c r="O180" i="13"/>
  <c r="N180" i="13"/>
  <c r="P180" i="13"/>
  <c r="N166" i="13"/>
  <c r="P166" i="13"/>
  <c r="O166" i="13"/>
  <c r="N122" i="13"/>
  <c r="O122" i="13"/>
  <c r="P122" i="13"/>
  <c r="O156" i="13"/>
  <c r="N156" i="13"/>
  <c r="P156" i="13"/>
  <c r="P121" i="13"/>
  <c r="N121" i="13"/>
  <c r="O121" i="13"/>
  <c r="N109" i="13"/>
  <c r="P109" i="13"/>
  <c r="O109" i="13"/>
  <c r="N112" i="13"/>
  <c r="P112" i="13"/>
  <c r="O112" i="13"/>
  <c r="O85" i="13"/>
  <c r="N85" i="13"/>
  <c r="P85" i="13"/>
  <c r="O80" i="13"/>
  <c r="N80" i="13"/>
  <c r="P80" i="13"/>
  <c r="O59" i="13"/>
  <c r="P59" i="13"/>
  <c r="N59" i="13"/>
  <c r="P65" i="13"/>
  <c r="O65" i="13"/>
  <c r="N65" i="13"/>
  <c r="P34" i="13"/>
  <c r="N34" i="13"/>
  <c r="O34" i="13"/>
  <c r="N45" i="13"/>
  <c r="O45" i="13"/>
  <c r="P45" i="13"/>
  <c r="P17" i="13"/>
  <c r="O17" i="13"/>
  <c r="N17" i="13"/>
  <c r="O269" i="13"/>
  <c r="P269" i="13"/>
  <c r="N269" i="13"/>
  <c r="P247" i="13"/>
  <c r="O247" i="13"/>
  <c r="N247" i="13"/>
  <c r="N191" i="13"/>
  <c r="O191" i="13"/>
  <c r="P191" i="13"/>
  <c r="P155" i="13"/>
  <c r="N155" i="13"/>
  <c r="O155" i="13"/>
  <c r="P102" i="13"/>
  <c r="N102" i="13"/>
  <c r="O102" i="13"/>
  <c r="N276" i="13"/>
  <c r="P276" i="13"/>
  <c r="O276" i="13"/>
  <c r="N240" i="13"/>
  <c r="P240" i="13"/>
  <c r="O240" i="13"/>
  <c r="O211" i="13"/>
  <c r="N211" i="13"/>
  <c r="P211" i="13"/>
  <c r="N178" i="13"/>
  <c r="P178" i="13"/>
  <c r="O178" i="13"/>
  <c r="N130" i="13"/>
  <c r="P130" i="13"/>
  <c r="O130" i="13"/>
  <c r="P77" i="13"/>
  <c r="N77" i="13"/>
  <c r="O77" i="13"/>
  <c r="N37" i="13"/>
  <c r="P37" i="13"/>
  <c r="O37" i="13"/>
  <c r="N233" i="13"/>
  <c r="O233" i="13"/>
  <c r="P233" i="13"/>
  <c r="P141" i="13"/>
  <c r="O141" i="13"/>
  <c r="N141" i="13"/>
  <c r="N231" i="13"/>
  <c r="P231" i="13"/>
  <c r="O231" i="13"/>
  <c r="N202" i="13"/>
  <c r="P202" i="13"/>
  <c r="O202" i="13"/>
  <c r="N119" i="13"/>
  <c r="P119" i="13"/>
  <c r="O119" i="13"/>
  <c r="N131" i="13"/>
  <c r="O131" i="13"/>
  <c r="P131" i="13"/>
  <c r="P113" i="13"/>
  <c r="N113" i="13"/>
  <c r="O113" i="13"/>
  <c r="O81" i="13"/>
  <c r="N81" i="13"/>
  <c r="P81" i="13"/>
  <c r="N60" i="13"/>
  <c r="P60" i="13"/>
  <c r="O60" i="13"/>
  <c r="O22" i="13"/>
  <c r="N22" i="13"/>
  <c r="P22" i="13"/>
  <c r="O32" i="13"/>
  <c r="N32" i="13"/>
  <c r="P32" i="13"/>
  <c r="O10" i="13"/>
  <c r="N10" i="13"/>
  <c r="P10" i="13"/>
  <c r="O258" i="13"/>
  <c r="N258" i="13"/>
  <c r="P258" i="13"/>
  <c r="P212" i="13"/>
  <c r="N212" i="13"/>
  <c r="O212" i="13"/>
  <c r="N181" i="13"/>
  <c r="P181" i="13"/>
  <c r="O181" i="13"/>
  <c r="O72" i="13"/>
  <c r="P72" i="13"/>
  <c r="N72" i="13"/>
  <c r="P283" i="13"/>
  <c r="N283" i="13"/>
  <c r="O283" i="13"/>
  <c r="O279" i="13"/>
  <c r="P279" i="13"/>
  <c r="N279" i="13"/>
  <c r="O274" i="13"/>
  <c r="N274" i="13"/>
  <c r="P274" i="13"/>
  <c r="P243" i="13"/>
  <c r="N243" i="13"/>
  <c r="O243" i="13"/>
  <c r="O235" i="13"/>
  <c r="N235" i="13"/>
  <c r="P235" i="13"/>
  <c r="N241" i="13"/>
  <c r="O241" i="13"/>
  <c r="P241" i="13"/>
  <c r="O213" i="13"/>
  <c r="N213" i="13"/>
  <c r="P213" i="13"/>
  <c r="O198" i="13"/>
  <c r="P198" i="13"/>
  <c r="N198" i="13"/>
  <c r="N176" i="13"/>
  <c r="P176" i="13"/>
  <c r="O176" i="13"/>
  <c r="O173" i="13"/>
  <c r="P173" i="13"/>
  <c r="N173" i="13"/>
  <c r="P163" i="13"/>
  <c r="O163" i="13"/>
  <c r="N163" i="13"/>
  <c r="N157" i="13"/>
  <c r="O157" i="13"/>
  <c r="P157" i="13"/>
  <c r="P143" i="13"/>
  <c r="N143" i="13"/>
  <c r="O143" i="13"/>
  <c r="N125" i="13"/>
  <c r="P125" i="13"/>
  <c r="O125" i="13"/>
  <c r="P104" i="13"/>
  <c r="N104" i="13"/>
  <c r="O104" i="13"/>
  <c r="N105" i="13"/>
  <c r="P105" i="13"/>
  <c r="O105" i="13"/>
  <c r="O86" i="13"/>
  <c r="N86" i="13"/>
  <c r="P86" i="13"/>
  <c r="N74" i="13"/>
  <c r="P74" i="13"/>
  <c r="O74" i="13"/>
  <c r="P57" i="13"/>
  <c r="N57" i="13"/>
  <c r="O57" i="13"/>
  <c r="O47" i="13"/>
  <c r="N47" i="13"/>
  <c r="P47" i="13"/>
  <c r="N29" i="13"/>
  <c r="P29" i="13"/>
  <c r="O29" i="13"/>
  <c r="O44" i="13"/>
  <c r="N44" i="13"/>
  <c r="P44" i="13"/>
  <c r="P220" i="13"/>
  <c r="O220" i="13"/>
  <c r="N220" i="13"/>
  <c r="P177" i="13"/>
  <c r="O177" i="13"/>
  <c r="N177" i="13"/>
  <c r="P286" i="13"/>
  <c r="N286" i="13"/>
  <c r="O286" i="13"/>
  <c r="P82" i="13"/>
  <c r="O82" i="13"/>
  <c r="N82" i="13"/>
  <c r="P170" i="13"/>
  <c r="O170" i="13"/>
  <c r="N170" i="13"/>
  <c r="P253" i="13"/>
  <c r="O253" i="13"/>
  <c r="N253" i="13"/>
  <c r="P14" i="13"/>
  <c r="O14" i="13"/>
  <c r="N14" i="13"/>
  <c r="G17" i="33"/>
  <c r="G23" i="33"/>
  <c r="I51" i="33"/>
  <c r="J19" i="33"/>
  <c r="H18" i="33"/>
  <c r="I17" i="33"/>
  <c r="H31" i="33"/>
  <c r="H23" i="33"/>
  <c r="G51" i="33"/>
  <c r="H35" i="33"/>
  <c r="G18" i="33"/>
  <c r="I19" i="33"/>
  <c r="J18" i="33"/>
  <c r="J23" i="33"/>
  <c r="H51" i="33"/>
  <c r="G40" i="33"/>
  <c r="J35" i="33"/>
  <c r="J17" i="33"/>
  <c r="H40" i="33"/>
  <c r="J62" i="33"/>
  <c r="I62" i="33"/>
  <c r="I18" i="33"/>
  <c r="I35" i="33"/>
  <c r="H19" i="33"/>
  <c r="J51" i="33"/>
  <c r="I23" i="33"/>
  <c r="I59" i="33"/>
  <c r="G59" i="33"/>
  <c r="J59" i="33"/>
  <c r="H59" i="33"/>
  <c r="H22" i="33"/>
  <c r="I33" i="33"/>
  <c r="I31" i="33"/>
  <c r="J33" i="33"/>
  <c r="H17" i="33"/>
  <c r="G168" i="31"/>
  <c r="J157" i="31"/>
  <c r="G66" i="31"/>
  <c r="J60" i="31"/>
  <c r="J69" i="31"/>
  <c r="I66" i="31"/>
  <c r="H18" i="31"/>
  <c r="I75" i="31"/>
  <c r="H66" i="31"/>
  <c r="I70" i="31"/>
  <c r="J25" i="31"/>
  <c r="I18" i="31"/>
  <c r="I68" i="31"/>
  <c r="I69" i="31"/>
  <c r="J66" i="31"/>
  <c r="G18" i="31"/>
  <c r="G87" i="31"/>
  <c r="I25" i="31"/>
  <c r="I78" i="31"/>
  <c r="H78" i="31"/>
  <c r="I159" i="31"/>
  <c r="G74" i="31"/>
  <c r="I56" i="31"/>
  <c r="I157" i="31"/>
  <c r="J56" i="31"/>
  <c r="G159" i="31"/>
  <c r="J119" i="31"/>
  <c r="H135" i="31"/>
  <c r="I155" i="31"/>
  <c r="G73" i="31"/>
  <c r="H168" i="31"/>
  <c r="J155" i="31"/>
  <c r="H136" i="31"/>
  <c r="G115" i="31"/>
  <c r="H87" i="31"/>
  <c r="H76" i="31"/>
  <c r="N76" i="31" s="1"/>
  <c r="J49" i="31"/>
  <c r="G49" i="31"/>
  <c r="J131" i="31"/>
  <c r="I166" i="31"/>
  <c r="G147" i="31"/>
  <c r="J135" i="31"/>
  <c r="G56" i="31"/>
  <c r="I37" i="31"/>
  <c r="H159" i="31"/>
  <c r="G136" i="31"/>
  <c r="I131" i="31"/>
  <c r="H70" i="31"/>
  <c r="H37" i="31"/>
  <c r="H115" i="31"/>
  <c r="J68" i="31"/>
  <c r="I49" i="31"/>
  <c r="H22" i="31"/>
  <c r="J166" i="31"/>
  <c r="J136" i="31"/>
  <c r="J87" i="31"/>
  <c r="I73" i="31"/>
  <c r="I47" i="31"/>
  <c r="H15" i="31"/>
  <c r="G131" i="31"/>
  <c r="H61" i="31"/>
  <c r="G22" i="31"/>
  <c r="H119" i="31"/>
  <c r="J47" i="31"/>
  <c r="J22" i="31"/>
  <c r="J159" i="31"/>
  <c r="H131" i="31"/>
  <c r="H98" i="31"/>
  <c r="J18" i="31"/>
  <c r="H166" i="31"/>
  <c r="J73" i="31"/>
  <c r="H25" i="31"/>
  <c r="J147" i="31"/>
  <c r="G119" i="31"/>
  <c r="J78" i="31"/>
  <c r="G68" i="31"/>
  <c r="H56" i="31"/>
  <c r="G15" i="31"/>
  <c r="H161" i="31"/>
  <c r="N161" i="31" s="1"/>
  <c r="I147" i="31"/>
  <c r="G99" i="31"/>
  <c r="G78" i="31"/>
  <c r="H49" i="31"/>
  <c r="J15" i="31"/>
  <c r="H147" i="31"/>
  <c r="I136" i="31"/>
  <c r="I87" i="31"/>
  <c r="I22" i="31"/>
  <c r="J168" i="31"/>
  <c r="I135" i="31"/>
  <c r="I115" i="31"/>
  <c r="H73" i="31"/>
  <c r="I38" i="31"/>
  <c r="H99" i="31"/>
  <c r="I61" i="31"/>
  <c r="I15" i="31"/>
  <c r="G25" i="31"/>
  <c r="J86" i="31"/>
  <c r="N86" i="31" s="1"/>
  <c r="N125" i="31"/>
  <c r="N81" i="31"/>
  <c r="N160" i="31"/>
  <c r="G155" i="31"/>
  <c r="G98" i="31"/>
  <c r="H39" i="31"/>
  <c r="N104" i="31"/>
  <c r="G111" i="31"/>
  <c r="G70" i="31"/>
  <c r="G61" i="31"/>
  <c r="N84" i="31"/>
  <c r="N72" i="31"/>
  <c r="N127" i="31"/>
  <c r="N114" i="31"/>
  <c r="N38" i="33"/>
  <c r="N93" i="31"/>
  <c r="N129" i="31"/>
  <c r="N103" i="31"/>
  <c r="G71" i="31"/>
  <c r="N128" i="31"/>
  <c r="N116" i="31"/>
  <c r="N45" i="33"/>
  <c r="J70" i="31"/>
  <c r="H68" i="31"/>
  <c r="H106" i="31"/>
  <c r="N105" i="31"/>
  <c r="J23" i="31"/>
  <c r="H23" i="31"/>
  <c r="I111" i="31"/>
  <c r="J91" i="31"/>
  <c r="N92" i="31"/>
  <c r="G83" i="31"/>
  <c r="I74" i="31"/>
  <c r="N49" i="33"/>
  <c r="N44" i="33"/>
  <c r="N30" i="33"/>
  <c r="H139" i="31"/>
  <c r="H111" i="31"/>
  <c r="H91" i="31"/>
  <c r="N151" i="31"/>
  <c r="H38" i="31"/>
  <c r="J83" i="31"/>
  <c r="N126" i="31"/>
  <c r="N165" i="31"/>
  <c r="N149" i="31"/>
  <c r="N95" i="31"/>
  <c r="N94" i="31"/>
  <c r="J139" i="31"/>
  <c r="G135" i="31"/>
  <c r="I82" i="31"/>
  <c r="N173" i="31"/>
  <c r="N143" i="31"/>
  <c r="H71" i="31"/>
  <c r="J58" i="31"/>
  <c r="G58" i="31"/>
  <c r="N154" i="31"/>
  <c r="N140" i="31"/>
  <c r="J82" i="31"/>
  <c r="J74" i="31"/>
  <c r="I71" i="31"/>
  <c r="J61" i="31"/>
  <c r="I23" i="31"/>
  <c r="G23" i="31"/>
  <c r="N85" i="31"/>
  <c r="G82" i="31"/>
  <c r="H58" i="31"/>
  <c r="N47" i="33"/>
  <c r="N42" i="33"/>
  <c r="N36" i="33"/>
  <c r="N27" i="33"/>
  <c r="N110" i="31"/>
  <c r="N65" i="31"/>
  <c r="G106" i="31"/>
  <c r="H83" i="31"/>
  <c r="N107" i="31"/>
  <c r="N96" i="31"/>
  <c r="I139" i="31"/>
  <c r="I91" i="31"/>
  <c r="J111" i="31"/>
  <c r="J71" i="31"/>
  <c r="H82" i="31"/>
  <c r="H44" i="31"/>
  <c r="N121" i="31"/>
  <c r="N118" i="31"/>
  <c r="G139" i="31"/>
  <c r="G91" i="31"/>
  <c r="H74" i="31"/>
  <c r="I58" i="31"/>
  <c r="N34" i="33"/>
  <c r="N138" i="31"/>
  <c r="N132" i="31"/>
  <c r="I39" i="31"/>
  <c r="I83" i="31"/>
  <c r="N162" i="31"/>
  <c r="N117" i="31"/>
  <c r="N64" i="33"/>
  <c r="N58" i="33"/>
  <c r="N41" i="33"/>
  <c r="N141" i="31"/>
  <c r="N130" i="31"/>
  <c r="N108" i="31"/>
  <c r="N97" i="31"/>
  <c r="N57" i="33"/>
  <c r="N52" i="33"/>
  <c r="N63" i="33"/>
  <c r="N46" i="33"/>
  <c r="N144" i="31"/>
  <c r="N65" i="33"/>
  <c r="N54" i="33"/>
  <c r="N48" i="33"/>
  <c r="N53" i="33"/>
  <c r="N150" i="31"/>
  <c r="N170" i="31"/>
  <c r="N175" i="31"/>
  <c r="N172" i="31"/>
  <c r="N171" i="31"/>
  <c r="N148" i="31"/>
  <c r="N137" i="31"/>
  <c r="N176" i="31"/>
  <c r="N164" i="31"/>
  <c r="N153" i="31"/>
  <c r="N142" i="31"/>
  <c r="N120" i="31"/>
  <c r="N109" i="31"/>
  <c r="N64" i="31"/>
  <c r="N174" i="31"/>
  <c r="N163" i="31"/>
  <c r="N152" i="31"/>
  <c r="N177" i="31"/>
  <c r="N133" i="31"/>
  <c r="N122" i="31"/>
  <c r="N88" i="31"/>
  <c r="N169" i="31"/>
  <c r="N158" i="31"/>
  <c r="N124" i="31"/>
  <c r="N113" i="31"/>
  <c r="N102" i="31"/>
  <c r="N80" i="31"/>
  <c r="N56" i="33"/>
  <c r="N39" i="33"/>
  <c r="N146" i="31"/>
  <c r="N112" i="31"/>
  <c r="N101" i="31"/>
  <c r="N90" i="31"/>
  <c r="N79" i="31"/>
  <c r="N63" i="31"/>
  <c r="N50" i="33"/>
  <c r="N32" i="33"/>
  <c r="N178" i="31"/>
  <c r="N167" i="31"/>
  <c r="N156" i="31"/>
  <c r="N145" i="31"/>
  <c r="N134" i="31"/>
  <c r="N123" i="31"/>
  <c r="N100" i="31"/>
  <c r="N89" i="31"/>
  <c r="N77" i="31"/>
  <c r="N26" i="33"/>
  <c r="N61" i="33"/>
  <c r="N55" i="33"/>
  <c r="N66" i="33"/>
  <c r="N60" i="33"/>
  <c r="N43" i="33"/>
  <c r="N37" i="33"/>
  <c r="N29" i="33"/>
  <c r="N67" i="31"/>
  <c r="N28" i="33"/>
  <c r="N62" i="33" l="1"/>
  <c r="N35" i="33"/>
  <c r="N157" i="31"/>
  <c r="N69" i="31"/>
  <c r="N159" i="31"/>
  <c r="N136" i="31"/>
  <c r="N168" i="31"/>
  <c r="N155" i="31"/>
  <c r="N87" i="31"/>
  <c r="N166" i="31"/>
  <c r="N147" i="31"/>
  <c r="N119" i="31"/>
  <c r="N135" i="31"/>
  <c r="N99" i="31"/>
  <c r="N115" i="31"/>
  <c r="N98" i="31"/>
  <c r="N68" i="31"/>
  <c r="N131" i="31"/>
  <c r="N70" i="31"/>
  <c r="N74" i="31"/>
  <c r="N111" i="31"/>
  <c r="N106" i="31"/>
  <c r="N91" i="31"/>
  <c r="N83" i="31"/>
  <c r="N82" i="31"/>
  <c r="N71" i="31"/>
  <c r="N139" i="31"/>
  <c r="N40" i="33"/>
  <c r="N33" i="33"/>
  <c r="N59" i="33"/>
  <c r="N51" i="33"/>
  <c r="N73" i="31"/>
  <c r="N78" i="31"/>
  <c r="N31" i="33"/>
  <c r="N75" i="31"/>
  <c r="N66" i="31"/>
  <c r="F62" i="31"/>
  <c r="F61" i="31"/>
  <c r="F60" i="31"/>
  <c r="F59" i="31"/>
  <c r="F58" i="31"/>
  <c r="F57" i="31"/>
  <c r="F56" i="31"/>
  <c r="F55" i="31"/>
  <c r="F54" i="31"/>
  <c r="F53" i="31"/>
  <c r="F52" i="31"/>
  <c r="F51" i="31"/>
  <c r="F50" i="31"/>
  <c r="F49" i="31"/>
  <c r="F48" i="31"/>
  <c r="F47" i="31"/>
  <c r="F46" i="31"/>
  <c r="F45" i="31"/>
  <c r="F44" i="31"/>
  <c r="F43" i="31"/>
  <c r="F42" i="31"/>
  <c r="F41" i="31"/>
  <c r="F40" i="31"/>
  <c r="F39" i="31"/>
  <c r="F38" i="31"/>
  <c r="F37" i="31"/>
  <c r="F36" i="31"/>
  <c r="F35" i="31"/>
  <c r="F34" i="31"/>
  <c r="F33" i="31"/>
  <c r="F32" i="31"/>
  <c r="F31" i="31"/>
  <c r="F30" i="31"/>
  <c r="F29" i="31"/>
  <c r="F28" i="31"/>
  <c r="F27" i="31"/>
  <c r="F26" i="31"/>
  <c r="F25" i="31"/>
  <c r="F24" i="31"/>
  <c r="F23" i="31"/>
  <c r="F22" i="31"/>
  <c r="F21" i="31"/>
  <c r="F20" i="31"/>
  <c r="F19" i="31"/>
  <c r="F18" i="31"/>
  <c r="F17" i="31"/>
  <c r="F16" i="31"/>
  <c r="F15" i="31"/>
  <c r="F14" i="31"/>
  <c r="F13" i="31"/>
  <c r="F12" i="31"/>
  <c r="F11" i="31"/>
  <c r="F24" i="33"/>
  <c r="F25" i="33"/>
  <c r="F19" i="33"/>
  <c r="F20" i="33"/>
  <c r="F21" i="33"/>
  <c r="F22" i="33"/>
  <c r="F23" i="33"/>
  <c r="F16" i="33"/>
  <c r="F17" i="33"/>
  <c r="F18" i="33"/>
  <c r="F11" i="33"/>
  <c r="F12" i="33"/>
  <c r="F13" i="33"/>
  <c r="F14" i="33"/>
  <c r="F15" i="33"/>
  <c r="H11" i="31"/>
  <c r="I11" i="31"/>
  <c r="J11" i="31"/>
  <c r="G11" i="31"/>
  <c r="N52" i="31" l="1"/>
  <c r="N47" i="31"/>
  <c r="N58" i="31"/>
  <c r="N12" i="31"/>
  <c r="N56" i="31"/>
  <c r="N50" i="31"/>
  <c r="N19" i="33"/>
  <c r="N22" i="33"/>
  <c r="N23" i="33"/>
  <c r="N51" i="31"/>
  <c r="N60" i="31"/>
  <c r="N61" i="31"/>
  <c r="N20" i="33"/>
  <c r="N21" i="33"/>
  <c r="N24" i="33"/>
  <c r="N25" i="33"/>
  <c r="N54" i="31"/>
  <c r="N18" i="33"/>
  <c r="N48" i="31"/>
  <c r="N59" i="31"/>
  <c r="N11" i="31"/>
  <c r="N57" i="31"/>
  <c r="N62" i="31"/>
  <c r="N43" i="31"/>
  <c r="N55" i="31"/>
  <c r="N28" i="31"/>
  <c r="N49" i="31"/>
  <c r="N53" i="31"/>
  <c r="N16" i="31"/>
  <c r="N44" i="31"/>
  <c r="N38" i="31"/>
  <c r="N37" i="31"/>
  <c r="N45" i="31"/>
  <c r="N17" i="31"/>
  <c r="N39" i="31"/>
  <c r="N12" i="33"/>
  <c r="N13" i="33" l="1"/>
  <c r="N29" i="31"/>
  <c r="N14" i="33"/>
  <c r="N11" i="33"/>
  <c r="N23" i="31"/>
  <c r="N46" i="31"/>
  <c r="N41" i="31"/>
  <c r="N26" i="31"/>
  <c r="N13" i="31"/>
  <c r="N22" i="31"/>
  <c r="N14" i="31"/>
  <c r="N27" i="31"/>
  <c r="N18" i="31"/>
  <c r="N20" i="31"/>
  <c r="N21" i="31"/>
  <c r="N17" i="33"/>
  <c r="N15" i="33"/>
  <c r="N16" i="33"/>
  <c r="N42" i="31"/>
  <c r="N40" i="31"/>
  <c r="N25" i="31"/>
  <c r="N34" i="31"/>
  <c r="N35" i="31"/>
  <c r="N32" i="31"/>
  <c r="N31" i="31"/>
  <c r="N36" i="31"/>
  <c r="N33" i="31"/>
  <c r="N30" i="31"/>
  <c r="N19" i="31"/>
  <c r="N24" i="31"/>
  <c r="P17" i="11" l="1" a="1"/>
  <c r="P17" i="11" s="1"/>
  <c r="F33" i="11"/>
  <c r="D9" i="9"/>
  <c r="D10" i="9"/>
  <c r="D11" i="9"/>
  <c r="D12"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M29" i="11" l="1"/>
  <c r="M30" i="11"/>
  <c r="M31" i="11"/>
  <c r="N15" i="31" l="1"/>
  <c r="P29" i="11" s="1" a="1"/>
  <c r="P29" i="11" s="1"/>
  <c r="K23" i="11"/>
  <c r="L29" i="11"/>
  <c r="I31" i="11"/>
  <c r="L31" i="11"/>
  <c r="H29" i="11"/>
  <c r="H34" i="11" s="1"/>
  <c r="I29" i="11"/>
  <c r="K29" i="11"/>
  <c r="J23" i="11"/>
  <c r="H23" i="11"/>
  <c r="L23" i="11" s="1"/>
  <c r="J29" i="11"/>
  <c r="H31" i="11"/>
  <c r="K31" i="11"/>
  <c r="J31" i="11"/>
  <c r="F12" i="11" l="1"/>
  <c r="J34" i="11"/>
  <c r="J35" i="11"/>
  <c r="I23" i="11"/>
  <c r="L30" i="11"/>
  <c r="H35" i="11"/>
  <c r="L34" i="11"/>
  <c r="L35" i="11"/>
  <c r="J32" i="11"/>
  <c r="I32" i="11"/>
  <c r="M32" i="11"/>
  <c r="K32" i="11"/>
  <c r="H32" i="11"/>
  <c r="L32" i="11"/>
  <c r="I35" i="11"/>
  <c r="I34" i="11"/>
  <c r="K34" i="11"/>
  <c r="K35" i="11"/>
  <c r="M35" i="11"/>
  <c r="M34" i="11"/>
  <c r="H30" i="11"/>
  <c r="K30" i="11" l="1"/>
  <c r="J30" i="11"/>
  <c r="I3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tc={0A757F50-CAE7-4652-82FE-AE9DA2BF1358}</author>
    <author>tc={D8BE892E-4FD4-440C-8679-F0FD81EF4DCF}</author>
  </authors>
  <commentList>
    <comment ref="A58" authorId="0" shapeId="0" xr:uid="{0A757F50-CAE7-4652-82FE-AE9DA2BF1358}">
      <text>
        <t>[Threaded comment]
Your version of Excel allows you to read this threaded comment; however, any edits to it will get removed if the file is opened in a newer version of Excel. Learn more: https://go.microsoft.com/fwlink/?linkid=870924
Comment:
    Enabling if this line item refers to the development of the plan, otherwise indirect if implementation. Unclear what this is spent on.</t>
      </text>
    </comment>
    <comment ref="A105" authorId="1" shapeId="0" xr:uid="{D8BE892E-4FD4-440C-8679-F0FD81EF4DCF}">
      <text>
        <t>[Threaded comment]
Your version of Excel allows you to read this threaded comment; however, any edits to it will get removed if the file is opened in a newer version of Excel. Learn more: https://go.microsoft.com/fwlink/?linkid=870924
Comment:
    Assumption that this refers to ECD.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tc={B6116797-1E86-4580-8989-984422D2B48C}</author>
    <author>tc={C1771FDA-A263-4219-81EB-75FC2DA43538}</author>
  </authors>
  <commentList>
    <comment ref="E23" authorId="0" shapeId="0" xr:uid="{B6116797-1E86-4580-8989-984422D2B48C}">
      <text>
        <t>[Threaded comment]
Your version of Excel allows you to read this threaded comment; however, any edits to it will get removed if the file is opened in a newer version of Excel. Learn more: https://go.microsoft.com/fwlink/?linkid=870924
Comment:
    Assumption that this refers to ECD.</t>
      </text>
    </comment>
    <comment ref="E24" authorId="1" shapeId="0" xr:uid="{C1771FDA-A263-4219-81EB-75FC2DA43538}">
      <text>
        <t>[Threaded comment]
Your version of Excel allows you to read this threaded comment; however, any edits to it will get removed if the file is opened in a newer version of Excel. Learn more: https://go.microsoft.com/fwlink/?linkid=870924
Comment:
    Enabling if this line item refers to the development of the plan, otherwise indirect if implementation. Unclear what this is spent on.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<sst xmlns="http://schemas.openxmlformats.org/spreadsheetml/2006/main" count="4050" uniqueCount="525">
  <si>
    <t>Country</t>
  </si>
  <si>
    <t>Year</t>
  </si>
  <si>
    <t>Ministry</t>
  </si>
  <si>
    <t>Budgeted Expenditure LCU</t>
  </si>
  <si>
    <t>Actual Expenditure LCU</t>
  </si>
  <si>
    <t>Currency</t>
  </si>
  <si>
    <t>education</t>
  </si>
  <si>
    <t>environment</t>
  </si>
  <si>
    <t>agriculture</t>
  </si>
  <si>
    <t>trade</t>
  </si>
  <si>
    <t>children</t>
  </si>
  <si>
    <t>insurance</t>
  </si>
  <si>
    <t>pension</t>
  </si>
  <si>
    <t>Tanzania</t>
  </si>
  <si>
    <t>maternal</t>
  </si>
  <si>
    <t>infant</t>
  </si>
  <si>
    <t>neonatal</t>
  </si>
  <si>
    <t>adolescent health</t>
  </si>
  <si>
    <t>overweight</t>
  </si>
  <si>
    <t>obesity</t>
  </si>
  <si>
    <t>non-communicable diseases</t>
  </si>
  <si>
    <t>hygiene</t>
  </si>
  <si>
    <t>micronutrients</t>
  </si>
  <si>
    <t>feeding practices</t>
  </si>
  <si>
    <t>malnutrition</t>
  </si>
  <si>
    <t>tuberculosis</t>
  </si>
  <si>
    <t>TB</t>
  </si>
  <si>
    <t>sanitation</t>
  </si>
  <si>
    <t>child immunization</t>
  </si>
  <si>
    <t>food safety</t>
  </si>
  <si>
    <t>baby-friendly</t>
  </si>
  <si>
    <t>breastfeeding</t>
  </si>
  <si>
    <t>lactation</t>
  </si>
  <si>
    <t>growth</t>
  </si>
  <si>
    <t>complementary</t>
  </si>
  <si>
    <t>ready-to-use therapeutic food</t>
  </si>
  <si>
    <t>fortification</t>
  </si>
  <si>
    <t>fortified</t>
  </si>
  <si>
    <t>capacity building</t>
  </si>
  <si>
    <t>women</t>
  </si>
  <si>
    <t>grain</t>
  </si>
  <si>
    <t>root</t>
  </si>
  <si>
    <t>cereal</t>
  </si>
  <si>
    <t>legume</t>
  </si>
  <si>
    <t>pulse</t>
  </si>
  <si>
    <t>nuts</t>
  </si>
  <si>
    <t>livestock</t>
  </si>
  <si>
    <t>animal source</t>
  </si>
  <si>
    <t>fishery source</t>
  </si>
  <si>
    <t>extension service</t>
  </si>
  <si>
    <t>cooperative</t>
  </si>
  <si>
    <t>smallholder</t>
  </si>
  <si>
    <t>food aid</t>
  </si>
  <si>
    <t>relief</t>
  </si>
  <si>
    <t>family farming</t>
  </si>
  <si>
    <t>food</t>
  </si>
  <si>
    <t>food security</t>
  </si>
  <si>
    <t>hunger</t>
  </si>
  <si>
    <t>production</t>
  </si>
  <si>
    <t>rural development</t>
  </si>
  <si>
    <t>biofortification</t>
  </si>
  <si>
    <t>food quality</t>
  </si>
  <si>
    <t>food fortification</t>
  </si>
  <si>
    <t>market</t>
  </si>
  <si>
    <t>food label</t>
  </si>
  <si>
    <t>breastmilk substitute</t>
  </si>
  <si>
    <t>sugar-sweetened beverage</t>
  </si>
  <si>
    <t>food-based dietary guideline</t>
  </si>
  <si>
    <t>female education</t>
  </si>
  <si>
    <t>rural education</t>
  </si>
  <si>
    <t>female secondary education</t>
  </si>
  <si>
    <t>school meal</t>
  </si>
  <si>
    <t>school feeding</t>
  </si>
  <si>
    <t>early child development</t>
  </si>
  <si>
    <t>early child education</t>
  </si>
  <si>
    <t>hand-washing</t>
  </si>
  <si>
    <t>adult literacy</t>
  </si>
  <si>
    <t>education equity</t>
  </si>
  <si>
    <t>safety net program</t>
  </si>
  <si>
    <t>OVC</t>
  </si>
  <si>
    <t>welfare service</t>
  </si>
  <si>
    <t>emergency</t>
  </si>
  <si>
    <t>humanitarian</t>
  </si>
  <si>
    <t>maternity leave</t>
  </si>
  <si>
    <t>pro-poor</t>
  </si>
  <si>
    <t>drinking water</t>
  </si>
  <si>
    <t>rural / urban</t>
  </si>
  <si>
    <t>latrine</t>
  </si>
  <si>
    <t>community-led total sanitation</t>
  </si>
  <si>
    <t>nutrition</t>
  </si>
  <si>
    <t>HIV</t>
  </si>
  <si>
    <t>Eswatini</t>
  </si>
  <si>
    <t>orphan</t>
  </si>
  <si>
    <t>USD</t>
  </si>
  <si>
    <t>Indirect</t>
  </si>
  <si>
    <t>Students meals</t>
  </si>
  <si>
    <t>NATIONAL NUTRITIONAL COUNCIL OF SWAZILAND</t>
  </si>
  <si>
    <t>fishery</t>
  </si>
  <si>
    <t>Grants to Nurseries</t>
  </si>
  <si>
    <t>Mauritius</t>
  </si>
  <si>
    <t>child health</t>
  </si>
  <si>
    <t>reproductive health</t>
  </si>
  <si>
    <t>family planning</t>
  </si>
  <si>
    <t>staple</t>
  </si>
  <si>
    <t>fruit</t>
  </si>
  <si>
    <t>vegetable</t>
  </si>
  <si>
    <t>cash transfer</t>
  </si>
  <si>
    <t>vulnerable</t>
  </si>
  <si>
    <t>sewage</t>
  </si>
  <si>
    <t>Education</t>
  </si>
  <si>
    <t>Early Childhood Care and Education Authority</t>
  </si>
  <si>
    <t>Primary School Supplementary Feeding Project</t>
  </si>
  <si>
    <t>Ministry of Education, Tertiary Education, Science and Technology</t>
  </si>
  <si>
    <t>Basic Orphans Pension</t>
  </si>
  <si>
    <t>Child Allowance</t>
  </si>
  <si>
    <t>Development of Household Micro Gardens</t>
  </si>
  <si>
    <t>GDP (current US$)</t>
  </si>
  <si>
    <t>ZWE</t>
  </si>
  <si>
    <t>Zimbabwe</t>
  </si>
  <si>
    <t>ZMB</t>
  </si>
  <si>
    <t>Zambia</t>
  </si>
  <si>
    <t>ZAF</t>
  </si>
  <si>
    <t>South Africa</t>
  </si>
  <si>
    <t>TZA</t>
  </si>
  <si>
    <t>SYC</t>
  </si>
  <si>
    <t>Seychelles</t>
  </si>
  <si>
    <t>SWZ</t>
  </si>
  <si>
    <t>NAM</t>
  </si>
  <si>
    <t>Namibia</t>
  </si>
  <si>
    <t>MWI</t>
  </si>
  <si>
    <t>Malawi</t>
  </si>
  <si>
    <t>MUS</t>
  </si>
  <si>
    <t>MOZ</t>
  </si>
  <si>
    <t>Mozambique</t>
  </si>
  <si>
    <t>MDG</t>
  </si>
  <si>
    <t>Madagascar</t>
  </si>
  <si>
    <t>LSO</t>
  </si>
  <si>
    <t>Lesotho</t>
  </si>
  <si>
    <t>COM</t>
  </si>
  <si>
    <t>Comoros</t>
  </si>
  <si>
    <t>COD</t>
  </si>
  <si>
    <t>Congo, Dem. Rep.</t>
  </si>
  <si>
    <t>BWA</t>
  </si>
  <si>
    <t>Botswana</t>
  </si>
  <si>
    <t>AGO</t>
  </si>
  <si>
    <t>Angola</t>
  </si>
  <si>
    <t>Country Code</t>
  </si>
  <si>
    <t>Country Name</t>
  </si>
  <si>
    <t>Population, total</t>
  </si>
  <si>
    <t>Official exchange rate (LCU per US$, period average)</t>
  </si>
  <si>
    <t>General government final consumption expenditure (% of GDP)</t>
  </si>
  <si>
    <t>General government final consumption expenditure (current US$)</t>
  </si>
  <si>
    <t>Inflation, GDP deflator (annual %)</t>
  </si>
  <si>
    <t>Country+Year</t>
  </si>
  <si>
    <t>Total Nutrition Spend</t>
  </si>
  <si>
    <t>Notes</t>
  </si>
  <si>
    <t>Lusaka Water Supply, Sanitation and Drainage</t>
  </si>
  <si>
    <t>Sanitation</t>
  </si>
  <si>
    <t>Ministry Of Community Development And Social Services</t>
  </si>
  <si>
    <t xml:space="preserve">Food security pack </t>
  </si>
  <si>
    <t>Direct</t>
  </si>
  <si>
    <t>Child Development</t>
  </si>
  <si>
    <t>Ministry Of Health</t>
  </si>
  <si>
    <t>Nutrition supplements</t>
  </si>
  <si>
    <t>National food and nutrition commission</t>
  </si>
  <si>
    <t>Ministry Of Water Development And Sanitation</t>
  </si>
  <si>
    <t>Ministry Of General Education</t>
  </si>
  <si>
    <t>Ministry Of Agriculture</t>
  </si>
  <si>
    <t>National Food Reserves Management</t>
  </si>
  <si>
    <t>Food Security Pack</t>
  </si>
  <si>
    <t>Disaster Management And Mitigation Unit</t>
  </si>
  <si>
    <t>Stockpile Food and Non-Food Relief Items</t>
  </si>
  <si>
    <t xml:space="preserve">Ministry Of Youth, Sport And Child Development </t>
  </si>
  <si>
    <t xml:space="preserve">Child development </t>
  </si>
  <si>
    <t>Ministry Of Education</t>
  </si>
  <si>
    <t>SCR</t>
  </si>
  <si>
    <t>BWP</t>
  </si>
  <si>
    <t xml:space="preserve">Ministry of Local Government and Rural Development </t>
  </si>
  <si>
    <t xml:space="preserve">Ministry of Basic Education </t>
  </si>
  <si>
    <t>Day Care Centre Programme</t>
  </si>
  <si>
    <t xml:space="preserve">Ministry of Health and Wellness </t>
  </si>
  <si>
    <t xml:space="preserve">National plan of action on nutrition </t>
  </si>
  <si>
    <t>Infant and youth child feeding</t>
  </si>
  <si>
    <t xml:space="preserve">CMAM Therapeutic (Nutritional) Products </t>
  </si>
  <si>
    <t>Early Child Development Program</t>
  </si>
  <si>
    <t>ZAR</t>
  </si>
  <si>
    <t>National school nutrition programme</t>
  </si>
  <si>
    <t>Health</t>
  </si>
  <si>
    <t>Health Promotion and Nutrition</t>
  </si>
  <si>
    <t>Early childhood development grant</t>
  </si>
  <si>
    <t xml:space="preserve">Child support </t>
  </si>
  <si>
    <t xml:space="preserve">Foster care </t>
  </si>
  <si>
    <t>Care dependency</t>
  </si>
  <si>
    <t>Food relief</t>
  </si>
  <si>
    <t xml:space="preserve">Food security </t>
  </si>
  <si>
    <t>Food security and Agrarian Reform</t>
  </si>
  <si>
    <t xml:space="preserve">Ministry of Land Environment and Rural Development </t>
  </si>
  <si>
    <t xml:space="preserve">Promotion of food and nutrition security </t>
  </si>
  <si>
    <t>MZM</t>
  </si>
  <si>
    <t xml:space="preserve">Ministry of the Sea, Inland Waters and Fisheries </t>
  </si>
  <si>
    <t>Financial services - fund for innovation and entrepreneurship of women - investment capital</t>
  </si>
  <si>
    <t xml:space="preserve">Ministry of Industry and Trade </t>
  </si>
  <si>
    <t xml:space="preserve">Food fortification project </t>
  </si>
  <si>
    <t xml:space="preserve">Ministry of Public Works and Housing and water Resources </t>
  </si>
  <si>
    <t>National Program For Water Supply And Rural Sanitation - Pronasar</t>
  </si>
  <si>
    <t>Integrated Sanitation Project</t>
  </si>
  <si>
    <t>Water Supply In Support Of Food Security</t>
  </si>
  <si>
    <t>Rural Water Supply And Sanitation For Cabo Delgado And Gaza</t>
  </si>
  <si>
    <t>Construction Of The Water Supply And Sanitation System</t>
  </si>
  <si>
    <t>Sewerage And Urban Drainage Project</t>
  </si>
  <si>
    <t>School canteen support project</t>
  </si>
  <si>
    <t xml:space="preserve">Support for the distribution of food and basic necessities </t>
  </si>
  <si>
    <t>Construction of a drinking water supply system in MAKANA/WALIKILE</t>
  </si>
  <si>
    <t>Support for vegetable and market garden production, distribution and supply</t>
  </si>
  <si>
    <t>Drilling of drinking water wells in the province</t>
  </si>
  <si>
    <t>Counterpart for the rehabilitation and extension of drinking water supply facilities in the town of INKISI, Central Kongo province.</t>
  </si>
  <si>
    <t>Drinking water supply project in the SAKOMBI district of Kimbanseke Commune</t>
  </si>
  <si>
    <t>Drinking water supply works in the SAKOMBI district/ Commune de Kimbanseke</t>
  </si>
  <si>
    <t>Completion of drinking water supply in Kamba Mulumba/ Kinshasa city</t>
  </si>
  <si>
    <t>Construction of drinking water supply systems for the towns of Gungu, Mukedi and Kandale</t>
  </si>
  <si>
    <t>Maternity and growth monitoring equipment to support SRMNEM-Nutrition packages</t>
  </si>
  <si>
    <t>ZWL</t>
  </si>
  <si>
    <t>Early childhood development</t>
  </si>
  <si>
    <t xml:space="preserve">Learner support services: Learner welfare services </t>
  </si>
  <si>
    <t>ECONOMIC INDICATORS</t>
  </si>
  <si>
    <t>NUTRITION EXPENDITURE INDICATORS</t>
  </si>
  <si>
    <t>Number of programes</t>
  </si>
  <si>
    <t>Helper column</t>
  </si>
  <si>
    <t>Total Nutrition Spend as % of GGE</t>
  </si>
  <si>
    <t>WASH</t>
  </si>
  <si>
    <t>System</t>
  </si>
  <si>
    <t>Social protection</t>
  </si>
  <si>
    <t>Food</t>
  </si>
  <si>
    <t>Social Protection</t>
  </si>
  <si>
    <t>Other</t>
  </si>
  <si>
    <t>Ministry of Agro-Industry and Food Security</t>
  </si>
  <si>
    <t>Intervention Keyword</t>
  </si>
  <si>
    <t>N/A</t>
  </si>
  <si>
    <t>Ministry of Basic Education</t>
  </si>
  <si>
    <t>Ministry of Health</t>
  </si>
  <si>
    <t xml:space="preserve">Ministry of Social Development </t>
  </si>
  <si>
    <t xml:space="preserve">Ministry of Agriculture, Forestry and Fisheries </t>
  </si>
  <si>
    <t>Ministry of Water and Sanitation</t>
  </si>
  <si>
    <t xml:space="preserve">Ministry of Primary, Secondary and Technical education </t>
  </si>
  <si>
    <t>Ministry of Agriculture</t>
  </si>
  <si>
    <t xml:space="preserve">Ministry of Rural Development </t>
  </si>
  <si>
    <t xml:space="preserve">Ministry of Water and electricity resources </t>
  </si>
  <si>
    <t xml:space="preserve">Ministry of Primary and secondary education </t>
  </si>
  <si>
    <t xml:space="preserve">Ministry of Health </t>
  </si>
  <si>
    <t>AOA</t>
  </si>
  <si>
    <t>Improving Maternal and Child Health and Nutrition</t>
  </si>
  <si>
    <t>Improvement of Food and Nutritional Security</t>
  </si>
  <si>
    <t>Ministry of Energy and Water</t>
  </si>
  <si>
    <t>Improvement of Basic Sanitation</t>
  </si>
  <si>
    <t>Family Nutrition and HIV</t>
  </si>
  <si>
    <t>Ministry of Education</t>
  </si>
  <si>
    <t>Nutrition and Access to Primary Education</t>
  </si>
  <si>
    <t xml:space="preserve">Afikepo Nutrition Program </t>
  </si>
  <si>
    <t>Multi-Sectoral Nutrition Programme-Reduce Stunting in Malawi II</t>
  </si>
  <si>
    <t>Nutrition (Local Councils)</t>
  </si>
  <si>
    <t>Water Supply and Sanitation</t>
  </si>
  <si>
    <t>Agricultural Productivity and Risk Management</t>
  </si>
  <si>
    <t>Ministry of Finance</t>
  </si>
  <si>
    <t>Resilient Livelihoods and Agricultural Systems : Food and Nutrition Security</t>
  </si>
  <si>
    <t>Ministry of Health and Population</t>
  </si>
  <si>
    <t>Health Promotion</t>
  </si>
  <si>
    <t xml:space="preserve">Ministry of Gender, Community Development and Social Welfare </t>
  </si>
  <si>
    <t>Early Childhood Development</t>
  </si>
  <si>
    <t>Investing in Early Years for Growth and Productivity in Malawi</t>
  </si>
  <si>
    <t>Achieving MDG 7c: Water and Sanitation Programme</t>
  </si>
  <si>
    <t>Adolescent Nutrition - Sensitive Agriculture Pilot Project</t>
  </si>
  <si>
    <t>Sustainable Rural Water Supply and Sanitation (ADF)</t>
  </si>
  <si>
    <t>Sustainable Rural Water Supply and Sanitation</t>
  </si>
  <si>
    <t>SZL</t>
  </si>
  <si>
    <t>ZMW</t>
  </si>
  <si>
    <t>Enabling</t>
  </si>
  <si>
    <t>Fishing and Breeding</t>
  </si>
  <si>
    <t>Striving for food security through small-scale livestock farming</t>
  </si>
  <si>
    <t>WFP Belgium / Adaptation of the Nutrition Program and Platform (logistics)</t>
  </si>
  <si>
    <t>Ministry of Social Affairs</t>
  </si>
  <si>
    <t>USAID / Food supplies for vulnerable groups in difficult circumstances</t>
  </si>
  <si>
    <t xml:space="preserve">Donation Belgium / PROGEAU KINDU - Project for the extension and consolidation of drinking water supply </t>
  </si>
  <si>
    <t>Ministry Of Education &amp; Training</t>
  </si>
  <si>
    <t>Ministry Of Labour And Social Security</t>
  </si>
  <si>
    <t>NATURAL RESOURCES AND ENERGY</t>
  </si>
  <si>
    <t>Nhlangano Water Supply and Sewerage</t>
  </si>
  <si>
    <t>Ezulwini Water Supply and Sewer</t>
  </si>
  <si>
    <t>Manzini Region Water and Sanitation</t>
  </si>
  <si>
    <t>Water Supply to Schools VII</t>
  </si>
  <si>
    <t>Water and Sanitation Project II</t>
  </si>
  <si>
    <t>National Office for Community Nutrition (Ex.Seecaline)</t>
  </si>
  <si>
    <t>MGA</t>
  </si>
  <si>
    <t>Department Of Food Security And Nutrition (SSAN)</t>
  </si>
  <si>
    <t>Ministry of Public Health</t>
  </si>
  <si>
    <t>Nutrition Service (SNUT)</t>
  </si>
  <si>
    <t>Ministry of Energy, Water and Hydrocarbons</t>
  </si>
  <si>
    <t>Rural Sanitation Service (SAR)</t>
  </si>
  <si>
    <t>Prime Minister</t>
  </si>
  <si>
    <t>Ministry of water, sanitation and hygiene</t>
  </si>
  <si>
    <t>Drinking Water Supply Service (SAEP)</t>
  </si>
  <si>
    <t>Hygiene promotion service (SPH)</t>
  </si>
  <si>
    <t>Ministry of Agriculture, Livestock and Father</t>
  </si>
  <si>
    <t>Ministry of National Education</t>
  </si>
  <si>
    <t>Health and school food service</t>
  </si>
  <si>
    <t>Social Security and National Solidarity</t>
  </si>
  <si>
    <t>MUR</t>
  </si>
  <si>
    <t xml:space="preserve">Assistance to Parents of Disabled Children </t>
  </si>
  <si>
    <t xml:space="preserve">Basic Orphans Pension </t>
  </si>
  <si>
    <t xml:space="preserve">Child Allowance </t>
  </si>
  <si>
    <t>CSG Benefits (Social Benefits)</t>
  </si>
  <si>
    <t xml:space="preserve">Ministry of Education and Human Resources, Tertiary Education and Scientific Research </t>
  </si>
  <si>
    <t>Supporting Sustainable Agriculture for Improved Food Security and Safety (EU Funded)</t>
  </si>
  <si>
    <t>Food Security</t>
  </si>
  <si>
    <t>TZS</t>
  </si>
  <si>
    <t>Ministry of Education and Human Resources Development</t>
  </si>
  <si>
    <t>Formal Early Childhood Care and Education</t>
  </si>
  <si>
    <t>USD Current</t>
  </si>
  <si>
    <t>USD PPP</t>
  </si>
  <si>
    <t>GDP Deflator (based in 2019)</t>
  </si>
  <si>
    <t>USD 2019 Constant</t>
  </si>
  <si>
    <t>Total Nutrition Spend as % of GDP</t>
  </si>
  <si>
    <t>GDP Deflator (Annual %)</t>
  </si>
  <si>
    <t>Share of Nutrition</t>
  </si>
  <si>
    <t>Total Direct Spending</t>
  </si>
  <si>
    <t>Total Indirect Spending</t>
  </si>
  <si>
    <t>% Direct in System</t>
  </si>
  <si>
    <t>% Indirect  in System</t>
  </si>
  <si>
    <t>Prime minister</t>
  </si>
  <si>
    <t>National Food Security and Nutrition</t>
  </si>
  <si>
    <t>NAD</t>
  </si>
  <si>
    <t>Gender Equality and Child Welfare</t>
  </si>
  <si>
    <t>Foster Parent Grants</t>
  </si>
  <si>
    <t xml:space="preserve">Urban and Rural Development </t>
  </si>
  <si>
    <t>Regional (Food Security Plan)</t>
  </si>
  <si>
    <t>Gender Equality, Poverty Eradication and Social Welfare</t>
  </si>
  <si>
    <t>CDF</t>
  </si>
  <si>
    <t>MWK</t>
  </si>
  <si>
    <t>Flag</t>
  </si>
  <si>
    <t>Nominal USD</t>
  </si>
  <si>
    <t>Constant 2019 USD</t>
  </si>
  <si>
    <t>PPP USD</t>
  </si>
  <si>
    <t>Values</t>
  </si>
  <si>
    <t>Totals</t>
  </si>
  <si>
    <t>Per Capita</t>
  </si>
  <si>
    <t xml:space="preserve">Food </t>
  </si>
  <si>
    <t xml:space="preserve">WASH </t>
  </si>
  <si>
    <t>Food fortification</t>
  </si>
  <si>
    <t>Food security</t>
  </si>
  <si>
    <t>Explanation</t>
  </si>
  <si>
    <t>Improved sanitation</t>
  </si>
  <si>
    <t>Drinking water supply</t>
  </si>
  <si>
    <t>Hygiene promotion</t>
  </si>
  <si>
    <t xml:space="preserve">Health </t>
  </si>
  <si>
    <t>Health promotion</t>
  </si>
  <si>
    <t>Economic Classification</t>
  </si>
  <si>
    <t>Funding Source</t>
  </si>
  <si>
    <t>Social Assistance</t>
  </si>
  <si>
    <t>Programme</t>
  </si>
  <si>
    <t>External</t>
  </si>
  <si>
    <t>Total</t>
  </si>
  <si>
    <t>Government</t>
  </si>
  <si>
    <t>Goods and Services</t>
  </si>
  <si>
    <t>Capital Spending</t>
  </si>
  <si>
    <t>Personnel Expenses</t>
  </si>
  <si>
    <t>Transfers, Subsidies, and Interest Payments</t>
  </si>
  <si>
    <t>LSL</t>
  </si>
  <si>
    <t>Direct/Indirect</t>
  </si>
  <si>
    <t>Department of Nutrition, HIV and AIDs</t>
  </si>
  <si>
    <t xml:space="preserve">Child Development </t>
  </si>
  <si>
    <t>Procurement of food security pack (FSP) Inputs</t>
  </si>
  <si>
    <t>Counterpart/urban drinking water supply project</t>
  </si>
  <si>
    <t xml:space="preserve">Health promotion includes programmes that referring to social and behaviour change communication, and nutrition education and awareness. </t>
  </si>
  <si>
    <t xml:space="preserve">All other programmes delivered through the health system that either directly or indirectly impact maternal and child nutrition outcomes and do not fall into the above categories, or are not disaggregated enough to fall within the above categories. </t>
  </si>
  <si>
    <t xml:space="preserve">This refers to programmes that specify hygiene promotion, assumed to refer to education relating to safe hygiene awareness and practices, including behavioural change components. </t>
  </si>
  <si>
    <t>Programmes that specify improved provision or access drinking water in households, communities, schools and health facilities.</t>
  </si>
  <si>
    <t xml:space="preserve">All other programmes delivered through the WASH system that either directly or indirectly impact maternal and child nutrition outcomes and do not fall into the above categories, or are not disaggregated enough to fall within the above categories. </t>
  </si>
  <si>
    <t xml:space="preserve">All other programmes delivered through the education system that either directly or indirectly impact maternal and child nutrition outcomes and do not fall into the above categories, or are not disaggregated enough to fall within the above categories. </t>
  </si>
  <si>
    <t xml:space="preserve">
This refers to the fortification of staples with essential vitamins and minerals. </t>
  </si>
  <si>
    <t xml:space="preserve">All other programmes delivered through the food system that either directly or indirectly impact maternal and child nutrition outcomes and do not fall into the above categories, or are not disaggregated enough to fall within the above categories. </t>
  </si>
  <si>
    <t>Core human resources</t>
  </si>
  <si>
    <t xml:space="preserve">Cross-cutting category including expenditure related to human resources directly involved in delivering nutrition interventions. For example, nutritionists. </t>
  </si>
  <si>
    <t>Cross-cutting category including expenditure related to the coordination and governance of nutrition policies and programmes. For example, Food Security and Nutrition Commission or Council</t>
  </si>
  <si>
    <t>Nutrition coordination and governance</t>
  </si>
  <si>
    <t xml:space="preserve">All other programmes delivered through the social protection system that either directly or indirectly impact maternal and child nutrition outcomes and do not fall into the above categories, or are not disaggregated enough to fall within the above categories. </t>
  </si>
  <si>
    <t xml:space="preserve">
This includes any line items that refer to improved provision or access to safe sanitation services in households, communities, schools and health facilities. This includes all line items specificying sanitation and sewerage. If a line item refers to water supply and sanitation, it is classified as improved sanitation as it is not specifying "drinking water". </t>
  </si>
  <si>
    <t>◦ Health Promotion and Nutrition</t>
  </si>
  <si>
    <t>◦ Hygiene promotion service</t>
  </si>
  <si>
    <t xml:space="preserve">◦ Early childhood development
◦ Grants to Nurseries
</t>
  </si>
  <si>
    <t xml:space="preserve">◦ Keeping girls in school
◦ Nutrition and access to primary education
◦ Learner support services: Learner welfare services </t>
  </si>
  <si>
    <t>◦ National Action Plan on Nutrition</t>
  </si>
  <si>
    <t xml:space="preserve">◦ Food fortification project </t>
  </si>
  <si>
    <t xml:space="preserve">Food and Nutrition Security Programme </t>
  </si>
  <si>
    <t>Resilience, Livelihoods, and Nutrition</t>
  </si>
  <si>
    <t>Expenditure</t>
  </si>
  <si>
    <t>Historic Expenditure (LCU)</t>
  </si>
  <si>
    <t>Planned/Actual Expenditure (LCU)</t>
  </si>
  <si>
    <t>Historic Line items</t>
  </si>
  <si>
    <t>Programme definitions, guidelines and examples</t>
  </si>
  <si>
    <t>Programmes</t>
  </si>
  <si>
    <t>Direct Nutrition Tracking</t>
  </si>
  <si>
    <t>Indirect Nutrition Tracking</t>
  </si>
  <si>
    <t>Welcome to the Nutrition Budget tool</t>
  </si>
  <si>
    <t>Complete Nutrition Data</t>
  </si>
  <si>
    <t xml:space="preserve">For historical SADC nutrition data, please visit the "Complete Nutrition Data" sheet linked </t>
  </si>
  <si>
    <t xml:space="preserve">Activities to increase food reserves and preservation of that food, including research and development specifically related to food security. Including livelihood activities targeting women and agriculture extension services. This includes expenditure related to supporting the livelihood activities of women in the agricultural/food system and the provision of agricultural knowledge, information, and support to farmers, and rural communities, to increase production of nutrient-dense foods. </t>
  </si>
  <si>
    <t>Food production, preservation, and livelihoods</t>
  </si>
  <si>
    <t>Early detection and treatment of child wasting</t>
  </si>
  <si>
    <t xml:space="preserve">◦ Early childhood nutrition
◦ Community nutrition project concerning first 1000 days of child development targeting mothers and children under 5 years 
</t>
  </si>
  <si>
    <t>Early childhood nutrition</t>
  </si>
  <si>
    <t>School meals</t>
  </si>
  <si>
    <t xml:space="preserve">◦ National school nutrition programme
◦ School canteen support project
◦ School meals programme for ECE </t>
  </si>
  <si>
    <t>School meals programme</t>
  </si>
  <si>
    <t>School meals Programme for ECE</t>
  </si>
  <si>
    <t>Primary School meals programme</t>
  </si>
  <si>
    <t>School meals programme to ECE</t>
  </si>
  <si>
    <t>Includes: (1) Infant and young child feeding relates to supporting the nutritional needs of infants and young children between birth and 2 years old in order to prevent acute and chronic malnutrition. This classification includes programmes that protect and promote breastfeeding and complementary feeding including programmes that specify the ‘first 1000 days’ or the prevention of stunting. 
(2) Micronutrient supplementation
The provision of micronutrient supplements through the health system, for example, vitamin A to those under five years old, MNPs, deworming, etc</t>
  </si>
  <si>
    <r>
      <rPr>
        <sz val="11"/>
        <color theme="1"/>
        <rFont val="Calibri"/>
        <family val="2"/>
      </rPr>
      <t xml:space="preserve">◦ </t>
    </r>
    <r>
      <rPr>
        <sz val="11"/>
        <color theme="1"/>
        <rFont val="Calibri"/>
        <family val="2"/>
        <scheme val="minor"/>
      </rPr>
      <t xml:space="preserve">MAM Therapeutic (Nutritional) Products
◦ Nutrition Supplements
◦ Maternity and growth monitoring equipment to support SRMNEM-Nutrition </t>
    </r>
  </si>
  <si>
    <t>Example budget lines from SADC member states</t>
  </si>
  <si>
    <t>Management of MAM (Moderate Acute Malnutrition) involves nutritional prevention and rehabilitation through supplementary feeding programmes, while treatment of SAM (Severe Acute Malnutrition) typically requires specialised therapeutic care both inpatient and outpatient,  and medical intervention. This classification also includes community-based management of acute malnutrition through outpatient facilities and by community health workers.</t>
  </si>
  <si>
    <t>Women's nutrition</t>
  </si>
  <si>
    <t>Provision of iron and folic acid or multiple micronutrient supplements to pregnant women, and adolescents. 
This does not include fortification of staples with micronutrients, which falls under the food system.</t>
  </si>
  <si>
    <t xml:space="preserve">Deworming and micronutrient supplements delivered through schools or ECD centres. </t>
  </si>
  <si>
    <t xml:space="preserve">Food security refers to any programme(s) that increase access to sufficient quantities of nutritious foods at a household level. </t>
  </si>
  <si>
    <t xml:space="preserve">
◦ Food and Nutrition Security Programme
</t>
  </si>
  <si>
    <t xml:space="preserve">Public sector policies that help to support women and children’s nutrition outcomes (e.g. regulations for marketing of unhealthy foods, sugar taxes, subsidies, tariffs, front of pack labels, implementation of Code, promotion of healthy school environments. </t>
  </si>
  <si>
    <t>Social assistance programmes (social transfers in the form of cash, in-kind food) targeting pregnant women and children &lt; 2  years and/or  &lt; 5 , including foster parent or orphan grants.</t>
  </si>
  <si>
    <t>Budget Based Nutrition Tracking</t>
  </si>
  <si>
    <t>Below are the rows of historical direct nutrition programs. For continuing programs, please add the expenditure in the column with the relevant year. For new programs, please jump to the end of the historical data and use the drop down lists allocated to each header. Cells include notes for guidance.</t>
  </si>
  <si>
    <t>Below are the rows of historical indirect nutrition programs. For continuing programs, please add the expenditure in the column with the relevant year. For new programs, please jump to the end of the historical data and use the drop down lists allocated to each header. Cells include notes for guidance.</t>
  </si>
  <si>
    <t>Budgetary line items</t>
  </si>
  <si>
    <t>Planned/Actual Expenditure 
(LCU)</t>
  </si>
  <si>
    <t>Historic Expenditure
 (LCU)</t>
  </si>
  <si>
    <t>-</t>
  </si>
  <si>
    <t>Department of Clinical Services + Department of Public Health</t>
  </si>
  <si>
    <t>Grants</t>
  </si>
  <si>
    <t>Grants, Subsidies And Other Transfer Payments</t>
  </si>
  <si>
    <t>Capital Expenditure</t>
  </si>
  <si>
    <t>Revised Estimates</t>
  </si>
  <si>
    <t>Sub Programme</t>
  </si>
  <si>
    <t>Nutrition Tracker Data - Provided by UNICEF</t>
  </si>
  <si>
    <t>Capital Budget By project</t>
  </si>
  <si>
    <t>Nutrition Tracker Data - Provided by UNICEF - Development Project</t>
  </si>
  <si>
    <t>Nutrition Tracker Data - Provided by UNICEF | Sub- Programme</t>
  </si>
  <si>
    <t>Nutrition Tracker Data - Provided by UNICEF. Needs to be validated</t>
  </si>
  <si>
    <t xml:space="preserve"> Sub Programme</t>
  </si>
  <si>
    <t>Recurrent Expenditure</t>
  </si>
  <si>
    <t>Subsidies</t>
  </si>
  <si>
    <t xml:space="preserve">Social Assistance Benefits in Kind </t>
  </si>
  <si>
    <t xml:space="preserve">Social Assistance Benefits in Cash </t>
  </si>
  <si>
    <t>Actual expenditure 0</t>
  </si>
  <si>
    <t>"Subsidies to other budgetary bodies"</t>
  </si>
  <si>
    <t xml:space="preserve">Policies related to nutrition </t>
  </si>
  <si>
    <t>High-level aggregate</t>
  </si>
  <si>
    <t xml:space="preserve">Including School meals and health and hygiene </t>
  </si>
  <si>
    <t>Cummulative Total</t>
  </si>
  <si>
    <t>Social assistance</t>
  </si>
  <si>
    <t>Nutrition Tracker Data - Provided by UNICEF, Estimate provided by budget tracker</t>
  </si>
  <si>
    <t>Economic Data</t>
  </si>
  <si>
    <t>Historical Summary</t>
  </si>
  <si>
    <t>To capture new nutritional and economic data, please visit the "Blank Data Tracking"sheet linked</t>
  </si>
  <si>
    <t>Blank Data Tracking</t>
  </si>
  <si>
    <t>Deworming and micro-nutrient supplements</t>
  </si>
  <si>
    <t>Food environment</t>
  </si>
  <si>
    <t>Useful Notes and Links for Economic Data</t>
  </si>
  <si>
    <t xml:space="preserve">The primary choice for accessing these statistics should be official government sources, which can typical be found on websites related to the Ministry of Finance, national statistics offices, and similar official platforms.
</t>
  </si>
  <si>
    <t>Alternatively, for general government expenditure and exchange rate you could use:</t>
  </si>
  <si>
    <t xml:space="preserve">For population statistics you could use: </t>
  </si>
  <si>
    <t>Nutrition Data</t>
  </si>
  <si>
    <t>Investing in Early Years for Growth and Productivity</t>
  </si>
  <si>
    <t>Multi-Sectoral Nutrition Programme-Reduce Stunting</t>
  </si>
  <si>
    <t>Water Supply, Sanitation and Drainage</t>
  </si>
  <si>
    <t>Water Supply and Sewer</t>
  </si>
  <si>
    <t xml:space="preserve">Nutrition Program </t>
  </si>
  <si>
    <t>National Nutritional Council of Swaziland</t>
  </si>
  <si>
    <t>Completion of drinking water supply</t>
  </si>
  <si>
    <t>Construction of a drinking water supply system</t>
  </si>
  <si>
    <t>Counterpart for the rehabilitation and extension of drinking water supply facilities</t>
  </si>
  <si>
    <t xml:space="preserve">Project for the extension and consolidation of drinking water supply </t>
  </si>
  <si>
    <t>Drilling of drinking water wells</t>
  </si>
  <si>
    <t>Economic and Country Level Data</t>
  </si>
  <si>
    <t>PPP conversion factor, GDP (LCU per US$)</t>
  </si>
  <si>
    <t>SocialProtection</t>
  </si>
  <si>
    <t>For historical SADC economic and population data, please visit the "Economic Country Data" sheet linked</t>
  </si>
  <si>
    <t>Economic Country Data</t>
  </si>
  <si>
    <t>Please select a budget book line item from the dropdown list as guidance for which system and programme your line item will fall into. The list of budget book items are from SADC budget books. For budget line items not included in the list, please refer to the programme definitions and guidelines below to approriately allocate. For further assistance, please contact the SADC Secretariate.</t>
  </si>
  <si>
    <t>Care Dependency</t>
  </si>
  <si>
    <t xml:space="preserve">Child Support </t>
  </si>
  <si>
    <t>Food Security and Agrarian Reform</t>
  </si>
  <si>
    <t>Food Relief</t>
  </si>
  <si>
    <t xml:space="preserve">Food Fortification Project </t>
  </si>
  <si>
    <t xml:space="preserve">Foster Care </t>
  </si>
  <si>
    <t>Health and School Food Service</t>
  </si>
  <si>
    <t>Hygiene Promotion Service (SPH)</t>
  </si>
  <si>
    <t>Infant and Youth Child Feeding</t>
  </si>
  <si>
    <t xml:space="preserve">National Plan of Action on Nutrition </t>
  </si>
  <si>
    <t>National Program For Water Supply And Rural Sanitation</t>
  </si>
  <si>
    <t>National Office for Community Nutrition</t>
  </si>
  <si>
    <t>National School Nutrition Programme</t>
  </si>
  <si>
    <t>Nutrition Supplements</t>
  </si>
  <si>
    <t>Primary School Meals Programme</t>
  </si>
  <si>
    <t>Procurement of Food Security Pack (FSP) Inputs</t>
  </si>
  <si>
    <t>Water Supply to Schools</t>
  </si>
  <si>
    <r>
      <t xml:space="preserve">Below are the rows of historical annual demographic and economic data for each SADC Member State. </t>
    </r>
    <r>
      <rPr>
        <sz val="11"/>
        <color rgb="FFFF0000"/>
        <rFont val="Calibri"/>
        <family val="2"/>
        <scheme val="minor"/>
      </rPr>
      <t>Only to be altered by the SADC secretariate.</t>
    </r>
  </si>
  <si>
    <t>This tool is a quick and practical way to report on nutrition-relevant allocations in national budgets. It uses three robust approaches to classify data; UNICEF’s systems approach to nutrition, SADC’s Nutrition Actions Framework, and Lancet’s revised framework for interventions to address maternal and child malnutrition.</t>
  </si>
  <si>
    <t>To view a summary of Member State data, please visit the "Historical Summary" sheet linked</t>
  </si>
  <si>
    <t xml:space="preserve">All line items referring to the provision of meals in schools including local food production for school meals. </t>
  </si>
  <si>
    <t>Early childhood development includes all programmes referring to daycare centres, preschools, or other ECD provisions. Early childhood education is excluded as this does not include a nutrition component.</t>
  </si>
  <si>
    <t>◦ Adolescent Nutrition - Sensitive Agric Pilot Project
◦ National food and nutrition commission
◦ Water supply in support of food security</t>
  </si>
  <si>
    <t xml:space="preserve">◦ Assistance to Parents of Disabled Children
◦ Basic Orphans Pension
◦ Child Support Grant Benefits (Social Benefits)
◦ Foster Parent Grants
</t>
  </si>
  <si>
    <t>Please select your desired SADC country and reporting period (annual or year-on-year figures):</t>
  </si>
  <si>
    <r>
      <rPr>
        <b/>
        <sz val="11"/>
        <rFont val="Calibri"/>
        <family val="2"/>
        <scheme val="minor"/>
      </rPr>
      <t>PLEASE READ THE METHODOLOGICAL NOTE FROM THE SADC SECREATIATE BEFORE FILLING IN THIS SHEET.</t>
    </r>
    <r>
      <rPr>
        <sz val="11"/>
        <rFont val="Calibri"/>
        <family val="2"/>
        <scheme val="minor"/>
      </rPr>
      <t xml:space="preserve">
Below is a blank datasheet to track new data for each country each year. Please enter new data for the current year being tracked. The SADC Secretariate shall send a blank version of the below sheet for each country to track in the new year. Hover over the cell for further instructions on how to fill out the sheet. Please refer to the "Complete Nutrition Data" and "Economic Country Data" tabs for examples of how the below has been completed prior. Any greyed-out cells have formulae in them and should not be editted. For ease of classification, please use the "Guidelines" page for assistance. Furthermore, for suggested sources of economic data, please refer to the useful links section on the "Guidelines" page.</t>
    </r>
  </si>
  <si>
    <t xml:space="preserve">Classifying existing budget book line items </t>
  </si>
  <si>
    <t>International Monetary Fund (IMF)</t>
  </si>
  <si>
    <t>United Nations Prospects</t>
  </si>
  <si>
    <t>◦ Improving Maternal and Child Health and Nutrition
◦ Nutrition Service (SNUT)
◦ Family Nutrition and HIV
◦ Family planning
◦ Women's maternal and reproductive health                       
◦ Multi-sectoral nutrition programme to reduce stunting</t>
  </si>
  <si>
    <t>◦ Improvement of basic sanitation
◦ Water and sanitation project
◦ Water supply and sewerage
◦ Sustainable rural water supply and sanitation</t>
  </si>
  <si>
    <t xml:space="preserve">◦ Construction of a drinking water supply system
◦ Water supply to schools
◦ Support for drinking water supply 
◦ Support service for hygiene and water quality
◦ Drinking water supply service </t>
  </si>
  <si>
    <t>◦ Resilient Livelihoods and Agricultural Systems: Food and Nutrition Security                                                              ◦ Supporting Sustainable Agriculture for Improved Food Security and Safety                                                                   ◦ Striving for food security through small-scale livestock farming</t>
  </si>
  <si>
    <t>◦ Child welfare
◦ Primary child protection services
◦ Women empowerment
◦ Girls' Education and Women Empowerment and Livelihoods Coordination
◦ Protection and Promotion of Children's Rights</t>
  </si>
  <si>
    <t xml:space="preserve">◦ Support Service for Hygiene and Water Quality </t>
  </si>
  <si>
    <t>Women's and adolescent's nutrition</t>
  </si>
  <si>
    <t>Production and processing of nutrient-dense foods</t>
  </si>
  <si>
    <t xml:space="preserve">This refers to programmes that support the production and processing of nutrient-dense foods (especially protein-rich sources, such as protein bars and egg powders, to suport complementary feeding of children 6-23 months and pregnant women. </t>
  </si>
  <si>
    <t>SADC Nutrition Budget Tracking Tool</t>
  </si>
  <si>
    <r>
      <t xml:space="preserve">Below are the rows of historical direct nutrition programs. </t>
    </r>
    <r>
      <rPr>
        <sz val="11"/>
        <color rgb="FFFF0000"/>
        <rFont val="Calibri"/>
        <family val="2"/>
        <scheme val="minor"/>
      </rPr>
      <t>Only to be altered by the SADC Secretariat.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</si>
</sst>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 #,##0.00_-;_-* &quot;-&quot;??_-;_-@_-"/>
    <numFmt numFmtId="165" formatCode="\$#,##0,,&quot;M&quot;"/>
    <numFmt numFmtId="166" formatCode="\$#,##0.00,,&quot;M&quot;"/>
    <numFmt numFmtId="167" formatCode="_-* #,##0_-;\-* #,##0_-;_-* &quot;-&quot;??_-;_-@"/>
    <numFmt numFmtId="168" formatCode="#,##0.0"/>
    <numFmt numFmtId="169" formatCode="0.0%"/>
    <numFmt numFmtId="170" formatCode="#,##0.0,,&quot;M&quot;"/>
    <numFmt numFmtId="171" formatCode="[$$-409]#,##0.00"/>
  </numFmts>
  <fonts count="41">
    <font>
      <sz val="11"/>
      <color theme="1"/>
      <name val="Calibri"/>
      <family val="2"/>
      <scheme val="minor"/>
    </font>
    <font>
      <sz val="10"/>
      <color rgb="FF000000"/>
      <name val="Calibri"/>
      <family val="2"/>
      <scheme val="minor"/>
    </font>
    <font>
      <sz val="10"/>
      <color rgb="FF000000"/>
      <name val="Arial"/>
      <family val="2"/>
    </font>
    <font>
      <b/>
      <sz val="11"/>
      <color theme="1"/>
      <name val="Calibri"/>
      <family val="2"/>
      <scheme val="minor"/>
    </font>
    <font>
      <sz val="10"/>
      <color rgb="FF000000"/>
      <name val="Calibri"/>
      <family val="2"/>
      <scheme val="minor"/>
    </font>
    <font>
      <sz val="11"/>
      <color theme="1"/>
      <name val="Calibri"/>
      <family val="2"/>
      <scheme val="minor"/>
    </font>
    <font>
      <sz val="10"/>
      <name val="Arial"/>
      <family val="2"/>
    </font>
    <font>
      <sz val="10"/>
      <color rgb="FF000000"/>
      <name val="Calibri"/>
      <family val="2"/>
    </font>
    <font>
      <sz val="10"/>
      <color theme="1"/>
      <name val="Calibri"/>
      <family val="2"/>
    </font>
    <font>
      <sz val="10"/>
      <color rgb="FFFF0000"/>
      <name val="Calibri"/>
      <family val="2"/>
    </font>
    <font>
      <b/>
      <sz val="10"/>
      <color theme="0"/>
      <name val="Calibri"/>
      <family val="2"/>
    </font>
    <font>
      <b/>
      <sz val="10"/>
      <color theme="1"/>
      <name val="Calibri"/>
      <family val="2"/>
      <scheme val="minor"/>
    </font>
    <font>
      <sz val="10"/>
      <color theme="1"/>
      <name val="Calibri"/>
      <family val="2"/>
      <scheme val="minor"/>
    </font>
    <font>
      <sz val="11"/>
      <color theme="1"/>
      <name val="Univers LT Pro"/>
    </font>
    <font>
      <sz val="12"/>
      <color theme="1"/>
      <name val="Univers LT Pro"/>
    </font>
    <font>
      <sz val="11"/>
      <name val="Univers LT Pro"/>
    </font>
    <font>
      <b/>
      <sz val="12"/>
      <color theme="0"/>
      <name val="Univers LT Pro"/>
    </font>
    <font>
      <sz val="12"/>
      <color theme="0"/>
      <name val="Univers LT Pro"/>
    </font>
    <font>
      <b/>
      <sz val="11"/>
      <color theme="1"/>
      <name val="Univers LT Pro"/>
    </font>
    <font>
      <b/>
      <sz val="11"/>
      <color theme="0"/>
      <name val="Univers LT Pro"/>
    </font>
    <font>
      <b/>
      <sz val="12"/>
      <name val="Univers LT Pro"/>
    </font>
    <font>
      <sz val="12"/>
      <name val="Univers LT Pro"/>
    </font>
    <font>
      <sz val="11"/>
      <color theme="0"/>
      <name val="Univers LT Pro"/>
    </font>
    <font>
      <b/>
      <sz val="14"/>
      <color theme="1"/>
      <name val="Univers LT Pro"/>
    </font>
    <font>
      <sz val="10"/>
      <name val="Calibri"/>
      <family val="2"/>
    </font>
    <font>
      <b/>
      <sz val="11"/>
      <color theme="0"/>
      <name val="Calibri"/>
      <family val="2"/>
      <scheme val="minor"/>
    </font>
    <font>
      <b/>
      <sz val="12"/>
      <color theme="0"/>
      <name val="Calibri"/>
      <family val="2"/>
    </font>
    <font>
      <u/>
      <sz val="11"/>
      <color theme="10"/>
      <name val="Calibri"/>
      <family val="2"/>
      <scheme val="minor"/>
    </font>
    <font>
      <sz val="11"/>
      <color theme="1"/>
      <name val="Calibri"/>
      <family val="2"/>
    </font>
    <font>
      <b/>
      <sz val="18"/>
      <color theme="4" tint="-0.249977111117893"/>
      <name val="Calibri"/>
      <family val="2"/>
      <scheme val="minor"/>
    </font>
    <font>
      <b/>
      <sz val="12"/>
      <color theme="4" tint="-0.249977111117893"/>
      <name val="Calibri"/>
      <family val="2"/>
      <scheme val="minor"/>
    </font>
    <font>
      <b/>
      <sz val="11"/>
      <color theme="4" tint="-0.249977111117893"/>
      <name val="Calibri"/>
      <family val="2"/>
      <scheme val="minor"/>
    </font>
    <font>
      <b/>
      <sz val="10"/>
      <name val="Univers LT Pro"/>
    </font>
    <font>
      <sz val="10"/>
      <color theme="0" tint="-0.34998626667073579"/>
      <name val="Calibri"/>
      <family val="2"/>
    </font>
    <font>
      <b/>
      <sz val="11"/>
      <color theme="0"/>
      <name val="Calibri"/>
      <family val="2"/>
    </font>
    <font>
      <sz val="11"/>
      <color rgb="FFFF0000"/>
      <name val="Calibri"/>
      <family val="2"/>
      <scheme val="minor"/>
    </font>
    <font>
      <sz val="11"/>
      <color theme="1"/>
      <name val="Calibri"/>
      <family val="2"/>
      <scheme val="minor"/>
    </font>
    <font>
      <b/>
      <sz val="10"/>
      <color theme="8" tint="0.39997558519241921"/>
      <name val="Calibri"/>
      <family val="2"/>
    </font>
    <font>
      <sz val="11"/>
      <name val="Calibri"/>
      <family val="2"/>
      <scheme val="minor"/>
    </font>
    <font>
      <b/>
      <sz val="11"/>
      <name val="Calibri"/>
      <family val="2"/>
      <scheme val="minor"/>
    </font>
    <font>
      <sz val="10"/>
      <color theme="1" tint="0.14999847407452621"/>
      <name val="Calibri"/>
      <family val="2"/>
    </font>
  </fonts>
  <fills count="12">
    <fill>
      <patternFill patternType="none"/>
    </fill>
    <fill>
      <patternFill patternType="gray125"/>
    </fill>
    <fill>
      <patternFill patternType="solid">
        <fgColor theme="4"/>
        <bgColor theme="4"/>
      </patternFill>
    </fill>
    <fill>
      <patternFill patternType="solid">
        <fgColor rgb="FFD9E6FC"/>
        <bgColor rgb="FFD9E6FC"/>
      </patternFill>
    </fill>
    <fill>
      <patternFill patternType="solid">
        <fgColor rgb="FFD9E6FC"/>
        <bgColor indexed="64"/>
      </patternFill>
    </fill>
    <fill>
      <patternFill patternType="solid">
        <fgColor rgb="FF777779"/>
        <bgColor indexed="64"/>
      </patternFill>
    </fill>
    <fill>
      <patternFill patternType="solid">
        <fgColor theme="0"/>
        <bgColor indexed="64"/>
      </patternFill>
    </fill>
    <fill>
      <patternFill patternType="solid">
        <fgColor theme="4"/>
        <bgColor indexed="64"/>
      </patternFill>
    </fill>
    <fill>
      <patternFill patternType="solid">
        <fgColor theme="8" tint="0.79998168889431442"/>
        <bgColor rgb="FFD9E6FC"/>
      </patternFill>
    </fill>
    <fill>
      <patternFill patternType="solid">
        <fgColor rgb="FF777779"/>
        <bgColor theme="4"/>
      </patternFill>
    </fill>
    <fill>
      <patternFill patternType="solid">
        <fgColor rgb="FF0A4595"/>
        <bgColor indexed="64"/>
      </patternFill>
    </fill>
    <fill>
      <patternFill patternType="solid">
        <fgColor rgb="FF0A4595"/>
        <bgColor theme="4"/>
      </patternFill>
    </fill>
  </fills>
  <borders count="34">
    <border>
      <left/>
      <right/>
      <top/>
      <bottom/>
      <diagonal/>
    </border>
    <border>
      <left style="thin">
        <color theme="0"/>
      </left>
      <right style="thin">
        <color theme="0"/>
      </right>
      <top style="thin">
        <color theme="0"/>
      </top>
      <bottom style="thin">
        <color theme="0"/>
      </bottom>
      <diagonal/>
    </border>
    <border>
      <left style="thin">
        <color rgb="FF00AEEF"/>
      </left>
      <right style="thin">
        <color rgb="FF00AEEF"/>
      </right>
      <top style="thin">
        <color rgb="FF00AEEF"/>
      </top>
      <bottom style="thin">
        <color rgb="FF00AEEF"/>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D8D1C9"/>
      </left>
      <right style="thin">
        <color rgb="FFD8D1C9"/>
      </right>
      <top style="thin">
        <color rgb="FFD8D1C9"/>
      </top>
      <bottom style="thin">
        <color rgb="FFD8D1C9"/>
      </bottom>
      <diagonal/>
    </border>
    <border>
      <left style="thin">
        <color theme="0"/>
      </left>
      <right style="thin">
        <color theme="0"/>
      </right>
      <top style="thin">
        <color rgb="FFD8D1C9"/>
      </top>
      <bottom style="thin">
        <color rgb="FFD8D1C9"/>
      </bottom>
      <diagonal/>
    </border>
    <border>
      <left style="thin">
        <color theme="0"/>
      </left>
      <right style="thin">
        <color theme="0"/>
      </right>
      <top/>
      <bottom style="thin">
        <color rgb="FFD8D1C9"/>
      </bottom>
      <diagonal/>
    </border>
    <border>
      <left style="thin">
        <color rgb="FFD8D1C9"/>
      </left>
      <right style="thin">
        <color rgb="FFD8D1C9"/>
      </right>
      <top/>
      <bottom style="thin">
        <color rgb="FFD8D1C9"/>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theme="4" tint="0.39997558519241921"/>
      </right>
      <top style="medium">
        <color indexed="64"/>
      </top>
      <bottom/>
      <diagonal/>
    </border>
    <border>
      <left/>
      <right style="thin">
        <color theme="4" tint="0.39997558519241921"/>
      </right>
      <top/>
      <bottom style="medium">
        <color indexed="64"/>
      </bottom>
      <diagonal/>
    </border>
    <border>
      <left style="thin">
        <color theme="4" tint="0.39997558519241921"/>
      </left>
      <right style="thin">
        <color theme="4" tint="0.39997558519241921"/>
      </right>
      <top style="medium">
        <color indexed="64"/>
      </top>
      <bottom/>
      <diagonal/>
    </border>
    <border>
      <left style="thin">
        <color theme="4" tint="0.39997558519241921"/>
      </left>
      <right style="thin">
        <color theme="4" tint="0.39997558519241921"/>
      </right>
      <top/>
      <bottom style="medium">
        <color indexed="64"/>
      </bottom>
      <diagonal/>
    </border>
    <border>
      <left style="medium">
        <color indexed="64"/>
      </left>
      <right style="thin">
        <color theme="4" tint="0.39997558519241921"/>
      </right>
      <top style="medium">
        <color indexed="64"/>
      </top>
      <bottom/>
      <diagonal/>
    </border>
    <border>
      <left style="medium">
        <color indexed="64"/>
      </left>
      <right style="thin">
        <color theme="4" tint="0.39997558519241921"/>
      </right>
      <top/>
      <bottom style="medium">
        <color indexed="64"/>
      </bottom>
      <diagonal/>
    </border>
    <border>
      <left style="thin">
        <color theme="4" tint="0.39997558519241921"/>
      </left>
      <right/>
      <top style="medium">
        <color indexed="64"/>
      </top>
      <bottom/>
      <diagonal/>
    </border>
    <border>
      <left style="thin">
        <color theme="4" tint="0.39997558519241921"/>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theme="0"/>
      </right>
      <top style="thin">
        <color theme="0"/>
      </top>
      <bottom style="thin">
        <color theme="0"/>
      </bottom>
      <diagonal/>
    </border>
  </borders>
  <cellStyleXfs count="10">
    <xf numFmtId="0" fontId="0" fillId="0" borderId="0"/>
    <xf numFmtId="0" fontId="1" fillId="0" borderId="0"/>
    <xf numFmtId="164" fontId="4" fillId="0" borderId="0" applyFont="0" applyFill="0" applyBorder="0" applyAlignment="0" applyProtection="0"/>
    <xf numFmtId="9" fontId="5" fillId="0" borderId="0" applyFont="0" applyFill="0" applyBorder="0" applyAlignment="0" applyProtection="0"/>
    <xf numFmtId="0" fontId="6" fillId="0" borderId="0"/>
    <xf numFmtId="0" fontId="4" fillId="0" borderId="0"/>
    <xf numFmtId="0" fontId="27" fillId="0" borderId="0" applyNumberFormat="0" applyFill="0" applyBorder="0" applyAlignment="0" applyProtection="0"/>
    <xf numFmtId="164" fontId="1" fillId="0" borderId="0" applyFont="0" applyFill="0" applyBorder="0" applyAlignment="0" applyProtection="0"/>
    <xf numFmtId="0" fontId="1" fillId="0" borderId="0"/>
    <xf numFmtId="0" fontId="36" fillId="0" borderId="0"/>
  </cellStyleXfs>
  <cellXfs count="210">
    <xf numFmtId="0" fontId="0" fillId="0" borderId="0" xfId="0"/>
    <xf numFmtId="0" fontId="2" fillId="0" borderId="0" xfId="1" applyFont="1" applyAlignment="1">
      <alignment horizontal="left"/>
    </xf>
    <xf numFmtId="0" fontId="7" fillId="3" borderId="0" xfId="1" applyFont="1" applyFill="1" applyAlignment="1">
      <alignment wrapText="1"/>
    </xf>
    <xf numFmtId="0" fontId="7" fillId="3" borderId="0" xfId="1" applyFont="1" applyFill="1"/>
    <xf numFmtId="0" fontId="8" fillId="3" borderId="0" xfId="1" applyFont="1" applyFill="1"/>
    <xf numFmtId="167" fontId="7" fillId="3" borderId="0" xfId="1" applyNumberFormat="1" applyFont="1" applyFill="1" applyAlignment="1">
      <alignment wrapText="1"/>
    </xf>
    <xf numFmtId="0" fontId="7" fillId="3" borderId="0" xfId="5" applyFont="1" applyFill="1" applyAlignment="1">
      <alignment wrapText="1"/>
    </xf>
    <xf numFmtId="0" fontId="8" fillId="0" borderId="0" xfId="0" applyFont="1"/>
    <xf numFmtId="0" fontId="8" fillId="0" borderId="0" xfId="0" applyFont="1" applyAlignment="1">
      <alignment horizontal="right" vertical="center"/>
    </xf>
    <xf numFmtId="0" fontId="10" fillId="2" borderId="0" xfId="1" applyFont="1" applyFill="1" applyAlignment="1">
      <alignment wrapText="1"/>
    </xf>
    <xf numFmtId="0" fontId="12" fillId="0" borderId="0" xfId="0" applyFont="1"/>
    <xf numFmtId="0" fontId="0" fillId="0" borderId="5" xfId="0" applyBorder="1"/>
    <xf numFmtId="0" fontId="0" fillId="0" borderId="5" xfId="0" applyBorder="1" applyAlignment="1">
      <alignment horizontal="center" vertical="center"/>
    </xf>
    <xf numFmtId="0" fontId="0" fillId="0" borderId="8" xfId="0" applyBorder="1"/>
    <xf numFmtId="0" fontId="0" fillId="0" borderId="8" xfId="0" applyBorder="1" applyAlignment="1">
      <alignment horizontal="center" vertical="center"/>
    </xf>
    <xf numFmtId="0" fontId="3" fillId="0" borderId="2" xfId="0" applyFont="1" applyBorder="1"/>
    <xf numFmtId="0" fontId="3" fillId="0" borderId="2" xfId="0" applyFont="1" applyBorder="1" applyAlignment="1">
      <alignment horizontal="center" vertical="center"/>
    </xf>
    <xf numFmtId="0" fontId="0" fillId="0" borderId="2" xfId="0" applyBorder="1"/>
    <xf numFmtId="0" fontId="0" fillId="0" borderId="2" xfId="0" applyBorder="1" applyAlignment="1">
      <alignment horizontal="center" vertical="center"/>
    </xf>
    <xf numFmtId="0" fontId="0" fillId="6" borderId="0" xfId="0" applyFill="1"/>
    <xf numFmtId="0" fontId="26" fillId="2" borderId="9" xfId="1" applyFont="1" applyFill="1" applyBorder="1" applyAlignment="1">
      <alignment wrapText="1"/>
    </xf>
    <xf numFmtId="0" fontId="26" fillId="2" borderId="12" xfId="1" applyFont="1" applyFill="1" applyBorder="1" applyAlignment="1">
      <alignment wrapText="1"/>
    </xf>
    <xf numFmtId="0" fontId="0" fillId="7" borderId="13" xfId="0" applyFill="1" applyBorder="1"/>
    <xf numFmtId="0" fontId="26" fillId="2" borderId="14" xfId="1" applyFont="1" applyFill="1" applyBorder="1" applyAlignment="1">
      <alignment wrapText="1"/>
    </xf>
    <xf numFmtId="0" fontId="0" fillId="7" borderId="15" xfId="0" applyFill="1" applyBorder="1" applyAlignment="1">
      <alignment horizontal="center"/>
    </xf>
    <xf numFmtId="0" fontId="26" fillId="2" borderId="16" xfId="1" applyFont="1" applyFill="1" applyBorder="1" applyAlignment="1">
      <alignment wrapText="1"/>
    </xf>
    <xf numFmtId="0" fontId="0" fillId="7" borderId="17" xfId="0" applyFill="1" applyBorder="1"/>
    <xf numFmtId="0" fontId="26" fillId="2" borderId="18" xfId="1" applyFont="1" applyFill="1" applyBorder="1" applyAlignment="1">
      <alignment wrapText="1"/>
    </xf>
    <xf numFmtId="0" fontId="12" fillId="6" borderId="0" xfId="0" applyFont="1" applyFill="1"/>
    <xf numFmtId="0" fontId="7" fillId="3" borderId="0" xfId="1" applyFont="1" applyFill="1" applyAlignment="1">
      <alignment horizontal="center" wrapText="1"/>
    </xf>
    <xf numFmtId="0" fontId="29" fillId="6" borderId="0" xfId="0" applyFont="1" applyFill="1" applyAlignment="1">
      <alignment vertical="center"/>
    </xf>
    <xf numFmtId="0" fontId="25" fillId="7" borderId="11" xfId="0" applyFont="1" applyFill="1" applyBorder="1"/>
    <xf numFmtId="167" fontId="0" fillId="6" borderId="0" xfId="0" applyNumberFormat="1" applyFill="1"/>
    <xf numFmtId="0" fontId="30" fillId="6" borderId="0" xfId="0" applyFont="1" applyFill="1" applyAlignment="1">
      <alignment horizontal="left" vertical="center"/>
    </xf>
    <xf numFmtId="0" fontId="7" fillId="8" borderId="0" xfId="1" applyFont="1" applyFill="1" applyAlignment="1">
      <alignment wrapText="1"/>
    </xf>
    <xf numFmtId="0" fontId="7" fillId="8" borderId="0" xfId="1" applyFont="1" applyFill="1"/>
    <xf numFmtId="0" fontId="8" fillId="8" borderId="0" xfId="1" applyFont="1" applyFill="1"/>
    <xf numFmtId="0" fontId="7" fillId="8" borderId="0" xfId="8" applyFont="1" applyFill="1" applyAlignment="1">
      <alignment wrapText="1"/>
    </xf>
    <xf numFmtId="0" fontId="7" fillId="8" borderId="0" xfId="8" applyFont="1" applyFill="1"/>
    <xf numFmtId="0" fontId="25" fillId="7" borderId="10" xfId="0" applyFont="1" applyFill="1" applyBorder="1" applyAlignment="1">
      <alignment horizontal="center"/>
    </xf>
    <xf numFmtId="0" fontId="0" fillId="6" borderId="0" xfId="0" applyFill="1" applyAlignment="1">
      <alignment horizontal="left" vertical="top" wrapText="1"/>
    </xf>
    <xf numFmtId="0" fontId="0" fillId="6" borderId="0" xfId="0" applyFill="1" applyAlignment="1">
      <alignment horizontal="left" vertical="top"/>
    </xf>
    <xf numFmtId="0" fontId="27" fillId="6" borderId="0" xfId="6" applyFill="1" applyAlignment="1">
      <alignment horizontal="left" vertical="top"/>
    </xf>
    <xf numFmtId="0" fontId="35" fillId="0" borderId="0" xfId="0" applyFont="1"/>
    <xf numFmtId="0" fontId="0" fillId="6" borderId="0" xfId="0" applyFill="1" applyProtection="1">
      <protection locked="0"/>
    </xf>
    <xf numFmtId="0" fontId="0" fillId="0" borderId="0" xfId="0" applyProtection="1">
      <protection locked="0"/>
    </xf>
    <xf numFmtId="0" fontId="29" fillId="6" borderId="0" xfId="0" applyFont="1" applyFill="1" applyAlignment="1" applyProtection="1">
      <alignment vertical="center"/>
      <protection locked="0"/>
    </xf>
    <xf numFmtId="0" fontId="7" fillId="3" borderId="0" xfId="1" applyFont="1" applyFill="1" applyAlignment="1" applyProtection="1">
      <alignment wrapText="1"/>
      <protection locked="0"/>
    </xf>
    <xf numFmtId="0" fontId="7" fillId="3" borderId="0" xfId="1" applyFont="1" applyFill="1" applyProtection="1">
      <protection locked="0"/>
    </xf>
    <xf numFmtId="167" fontId="7" fillId="3" borderId="0" xfId="1" applyNumberFormat="1" applyFont="1" applyFill="1" applyAlignment="1" applyProtection="1">
      <alignment wrapText="1"/>
      <protection locked="0"/>
    </xf>
    <xf numFmtId="0" fontId="8" fillId="0" borderId="0" xfId="0" applyFont="1" applyProtection="1">
      <protection locked="0"/>
    </xf>
    <xf numFmtId="0" fontId="12" fillId="6" borderId="0" xfId="0" applyFont="1" applyFill="1" applyProtection="1">
      <protection locked="0"/>
    </xf>
    <xf numFmtId="0" fontId="8" fillId="0" borderId="0" xfId="0" applyFont="1" applyAlignment="1" applyProtection="1">
      <alignment horizontal="right" vertical="center"/>
      <protection locked="0"/>
    </xf>
    <xf numFmtId="0" fontId="0" fillId="6" borderId="0" xfId="0" applyFill="1" applyProtection="1">
      <protection hidden="1"/>
    </xf>
    <xf numFmtId="0" fontId="7" fillId="3" borderId="0" xfId="1" applyFont="1" applyFill="1" applyAlignment="1" applyProtection="1">
      <alignment wrapText="1"/>
      <protection hidden="1"/>
    </xf>
    <xf numFmtId="0" fontId="7" fillId="3" borderId="0" xfId="1" applyFont="1" applyFill="1" applyProtection="1">
      <protection hidden="1"/>
    </xf>
    <xf numFmtId="0" fontId="8" fillId="0" borderId="0" xfId="0" applyFont="1" applyProtection="1">
      <protection hidden="1"/>
    </xf>
    <xf numFmtId="0" fontId="12" fillId="6" borderId="0" xfId="0" applyFont="1" applyFill="1" applyProtection="1">
      <protection hidden="1"/>
    </xf>
    <xf numFmtId="0" fontId="12" fillId="4" borderId="0" xfId="0" applyFont="1" applyFill="1" applyProtection="1">
      <protection locked="0"/>
    </xf>
    <xf numFmtId="3" fontId="12" fillId="4" borderId="0" xfId="0" applyNumberFormat="1" applyFont="1" applyFill="1" applyProtection="1">
      <protection locked="0"/>
    </xf>
    <xf numFmtId="2" fontId="12" fillId="4" borderId="0" xfId="0" applyNumberFormat="1" applyFont="1" applyFill="1" applyProtection="1">
      <protection locked="0"/>
    </xf>
    <xf numFmtId="168" fontId="12" fillId="4" borderId="0" xfId="0" applyNumberFormat="1" applyFont="1" applyFill="1" applyProtection="1">
      <protection locked="0"/>
    </xf>
    <xf numFmtId="0" fontId="12" fillId="0" borderId="0" xfId="0" applyFont="1" applyProtection="1">
      <protection locked="0"/>
    </xf>
    <xf numFmtId="1" fontId="12" fillId="4" borderId="0" xfId="0" applyNumberFormat="1" applyFont="1" applyFill="1" applyProtection="1">
      <protection locked="0"/>
    </xf>
    <xf numFmtId="2" fontId="12" fillId="0" borderId="0" xfId="0" applyNumberFormat="1" applyFont="1" applyProtection="1">
      <protection locked="0"/>
    </xf>
    <xf numFmtId="0" fontId="11" fillId="0" borderId="0" xfId="0" applyFont="1" applyAlignment="1" applyProtection="1">
      <alignment wrapText="1"/>
      <protection hidden="1"/>
    </xf>
    <xf numFmtId="0" fontId="12" fillId="4" borderId="0" xfId="0" applyFont="1" applyFill="1" applyProtection="1">
      <protection hidden="1"/>
    </xf>
    <xf numFmtId="3" fontId="12" fillId="4" borderId="0" xfId="0" applyNumberFormat="1" applyFont="1" applyFill="1" applyProtection="1">
      <protection hidden="1"/>
    </xf>
    <xf numFmtId="2" fontId="12" fillId="4" borderId="0" xfId="0" applyNumberFormat="1" applyFont="1" applyFill="1" applyProtection="1">
      <protection hidden="1"/>
    </xf>
    <xf numFmtId="168" fontId="12" fillId="4" borderId="0" xfId="0" applyNumberFormat="1" applyFont="1" applyFill="1" applyProtection="1">
      <protection hidden="1"/>
    </xf>
    <xf numFmtId="0" fontId="12" fillId="0" borderId="0" xfId="0" applyFont="1" applyProtection="1">
      <protection hidden="1"/>
    </xf>
    <xf numFmtId="1" fontId="12" fillId="4" borderId="0" xfId="0" applyNumberFormat="1" applyFont="1" applyFill="1" applyProtection="1">
      <protection hidden="1"/>
    </xf>
    <xf numFmtId="0" fontId="13" fillId="0" borderId="1" xfId="0" applyFont="1" applyBorder="1" applyProtection="1">
      <protection locked="0"/>
    </xf>
    <xf numFmtId="0" fontId="13" fillId="0" borderId="1" xfId="0" applyFont="1" applyBorder="1" applyAlignment="1" applyProtection="1">
      <alignment horizontal="right"/>
      <protection locked="0"/>
    </xf>
    <xf numFmtId="0" fontId="14" fillId="0" borderId="1" xfId="0" applyFont="1" applyBorder="1" applyProtection="1">
      <protection locked="0"/>
    </xf>
    <xf numFmtId="0" fontId="14" fillId="0" borderId="1" xfId="0" applyFont="1" applyBorder="1" applyAlignment="1" applyProtection="1">
      <alignment horizontal="right"/>
      <protection locked="0"/>
    </xf>
    <xf numFmtId="0" fontId="16" fillId="5" borderId="1" xfId="0" applyFont="1" applyFill="1" applyBorder="1" applyAlignment="1" applyProtection="1">
      <alignment vertical="center"/>
      <protection locked="0"/>
    </xf>
    <xf numFmtId="0" fontId="17" fillId="5" borderId="1" xfId="0" applyFont="1" applyFill="1" applyBorder="1" applyAlignment="1" applyProtection="1">
      <alignment horizontal="right" vertical="center"/>
      <protection locked="0"/>
    </xf>
    <xf numFmtId="0" fontId="13" fillId="0" borderId="1" xfId="0" applyFont="1" applyBorder="1" applyAlignment="1" applyProtection="1">
      <alignment vertical="center"/>
      <protection locked="0"/>
    </xf>
    <xf numFmtId="0" fontId="15" fillId="0" borderId="1" xfId="0" applyFont="1" applyBorder="1" applyProtection="1">
      <protection locked="0"/>
    </xf>
    <xf numFmtId="0" fontId="20" fillId="0" borderId="1" xfId="0" applyFont="1" applyBorder="1" applyProtection="1">
      <protection locked="0"/>
    </xf>
    <xf numFmtId="0" fontId="21" fillId="0" borderId="1" xfId="0" applyFont="1" applyBorder="1" applyAlignment="1" applyProtection="1">
      <alignment horizontal="right"/>
      <protection locked="0"/>
    </xf>
    <xf numFmtId="0" fontId="15" fillId="0" borderId="1" xfId="0" applyFont="1" applyBorder="1" applyAlignment="1" applyProtection="1">
      <alignment horizontal="right"/>
      <protection locked="0"/>
    </xf>
    <xf numFmtId="0" fontId="13" fillId="0" borderId="1" xfId="0" applyFont="1" applyBorder="1" applyAlignment="1" applyProtection="1">
      <alignment horizontal="right" vertical="center"/>
      <protection locked="0"/>
    </xf>
    <xf numFmtId="0" fontId="0" fillId="0" borderId="0" xfId="0" applyAlignment="1" applyProtection="1">
      <alignment vertical="center"/>
      <protection locked="0"/>
    </xf>
    <xf numFmtId="0" fontId="13" fillId="0" borderId="1" xfId="0" applyFont="1" applyBorder="1" applyProtection="1">
      <protection hidden="1"/>
    </xf>
    <xf numFmtId="0" fontId="0" fillId="0" borderId="0" xfId="0" applyProtection="1">
      <protection hidden="1"/>
    </xf>
    <xf numFmtId="0" fontId="13" fillId="0" borderId="1" xfId="0" applyFont="1" applyBorder="1" applyAlignment="1" applyProtection="1">
      <alignment vertical="center"/>
      <protection hidden="1"/>
    </xf>
    <xf numFmtId="0" fontId="18" fillId="0" borderId="1" xfId="0" applyFont="1" applyBorder="1" applyAlignment="1" applyProtection="1">
      <alignment vertical="center"/>
      <protection hidden="1"/>
    </xf>
    <xf numFmtId="0" fontId="15" fillId="0" borderId="1" xfId="0" applyFont="1" applyBorder="1" applyProtection="1">
      <protection hidden="1"/>
    </xf>
    <xf numFmtId="0" fontId="19" fillId="0" borderId="1" xfId="0" applyFont="1" applyBorder="1" applyAlignment="1" applyProtection="1">
      <alignment horizontal="center" vertical="center" wrapText="1"/>
      <protection hidden="1"/>
    </xf>
    <xf numFmtId="0" fontId="32" fillId="0" borderId="1" xfId="0" applyFont="1" applyBorder="1" applyAlignment="1" applyProtection="1">
      <alignment horizontal="right" vertical="center" wrapText="1"/>
      <protection hidden="1"/>
    </xf>
    <xf numFmtId="165" fontId="13" fillId="0" borderId="1" xfId="0" applyNumberFormat="1" applyFont="1" applyBorder="1" applyAlignment="1" applyProtection="1">
      <alignment horizontal="center" vertical="center"/>
      <protection hidden="1"/>
    </xf>
    <xf numFmtId="165" fontId="15" fillId="0" borderId="1" xfId="0" applyNumberFormat="1" applyFont="1" applyBorder="1" applyAlignment="1" applyProtection="1">
      <alignment horizontal="center" vertical="center"/>
      <protection hidden="1"/>
    </xf>
    <xf numFmtId="0" fontId="13" fillId="5" borderId="13" xfId="0" applyFont="1" applyFill="1" applyBorder="1" applyProtection="1">
      <protection hidden="1"/>
    </xf>
    <xf numFmtId="0" fontId="13" fillId="5" borderId="15" xfId="0" applyFont="1" applyFill="1" applyBorder="1" applyAlignment="1" applyProtection="1">
      <alignment horizontal="center"/>
      <protection hidden="1"/>
    </xf>
    <xf numFmtId="0" fontId="16" fillId="9" borderId="14" xfId="1" applyFont="1" applyFill="1" applyBorder="1" applyAlignment="1" applyProtection="1">
      <alignment wrapText="1"/>
      <protection hidden="1"/>
    </xf>
    <xf numFmtId="0" fontId="16" fillId="9" borderId="16" xfId="1" applyFont="1" applyFill="1" applyBorder="1" applyAlignment="1" applyProtection="1">
      <alignment wrapText="1"/>
      <protection hidden="1"/>
    </xf>
    <xf numFmtId="0" fontId="16" fillId="9" borderId="9" xfId="1" applyFont="1" applyFill="1" applyBorder="1" applyAlignment="1" applyProtection="1">
      <alignment wrapText="1"/>
      <protection hidden="1"/>
    </xf>
    <xf numFmtId="0" fontId="14" fillId="0" borderId="1" xfId="0" applyFont="1" applyBorder="1" applyProtection="1">
      <protection hidden="1"/>
    </xf>
    <xf numFmtId="170" fontId="14" fillId="0" borderId="3" xfId="0" applyNumberFormat="1" applyFont="1" applyBorder="1" applyAlignment="1" applyProtection="1">
      <alignment horizontal="right" vertical="center"/>
      <protection hidden="1"/>
    </xf>
    <xf numFmtId="0" fontId="22" fillId="0" borderId="1" xfId="0" applyFont="1" applyBorder="1" applyProtection="1">
      <protection hidden="1"/>
    </xf>
    <xf numFmtId="166" fontId="23" fillId="0" borderId="1" xfId="0" applyNumberFormat="1" applyFont="1" applyBorder="1" applyAlignment="1" applyProtection="1">
      <alignment horizontal="center" vertical="center"/>
      <protection hidden="1"/>
    </xf>
    <xf numFmtId="10" fontId="23" fillId="0" borderId="1" xfId="3" applyNumberFormat="1" applyFont="1" applyFill="1" applyBorder="1" applyAlignment="1" applyProtection="1">
      <alignment horizontal="center"/>
      <protection hidden="1"/>
    </xf>
    <xf numFmtId="171" fontId="23" fillId="0" borderId="1" xfId="0" applyNumberFormat="1" applyFont="1" applyBorder="1" applyAlignment="1" applyProtection="1">
      <alignment horizontal="center" vertical="center"/>
      <protection hidden="1"/>
    </xf>
    <xf numFmtId="0" fontId="23" fillId="0" borderId="1" xfId="0" applyFont="1" applyBorder="1" applyAlignment="1" applyProtection="1">
      <alignment horizontal="center"/>
      <protection hidden="1"/>
    </xf>
    <xf numFmtId="0" fontId="13" fillId="0" borderId="1" xfId="0" applyFont="1" applyBorder="1" applyAlignment="1" applyProtection="1">
      <alignment horizontal="center"/>
      <protection hidden="1"/>
    </xf>
    <xf numFmtId="0" fontId="18" fillId="0" borderId="1" xfId="0" applyFont="1" applyBorder="1" applyAlignment="1" applyProtection="1">
      <alignment horizontal="center" vertical="center" wrapText="1"/>
      <protection hidden="1"/>
    </xf>
    <xf numFmtId="0" fontId="16" fillId="5" borderId="1" xfId="0" applyFont="1" applyFill="1" applyBorder="1" applyAlignment="1" applyProtection="1">
      <alignment vertical="center"/>
      <protection hidden="1"/>
    </xf>
    <xf numFmtId="0" fontId="13" fillId="0" borderId="3" xfId="0" applyFont="1" applyBorder="1" applyAlignment="1" applyProtection="1">
      <alignment vertical="center"/>
      <protection hidden="1"/>
    </xf>
    <xf numFmtId="166" fontId="14" fillId="0" borderId="3" xfId="0" applyNumberFormat="1" applyFont="1" applyBorder="1" applyAlignment="1" applyProtection="1">
      <alignment horizontal="center" vertical="center"/>
      <protection hidden="1"/>
    </xf>
    <xf numFmtId="0" fontId="14" fillId="0" borderId="1" xfId="0" applyFont="1" applyBorder="1" applyAlignment="1" applyProtection="1">
      <alignment vertical="center"/>
      <protection hidden="1"/>
    </xf>
    <xf numFmtId="0" fontId="13" fillId="0" borderId="6" xfId="0" applyFont="1" applyBorder="1" applyAlignment="1" applyProtection="1">
      <alignment vertical="center"/>
      <protection hidden="1"/>
    </xf>
    <xf numFmtId="166" fontId="14" fillId="0" borderId="6" xfId="0" applyNumberFormat="1" applyFont="1" applyBorder="1" applyAlignment="1" applyProtection="1">
      <alignment horizontal="center" vertical="center"/>
      <protection hidden="1"/>
    </xf>
    <xf numFmtId="0" fontId="13" fillId="0" borderId="7" xfId="0" applyFont="1" applyBorder="1" applyAlignment="1" applyProtection="1">
      <alignment vertical="center"/>
      <protection hidden="1"/>
    </xf>
    <xf numFmtId="166" fontId="14" fillId="0" borderId="7" xfId="0" applyNumberFormat="1" applyFont="1" applyBorder="1" applyAlignment="1" applyProtection="1">
      <alignment horizontal="center" vertical="center"/>
      <protection hidden="1"/>
    </xf>
    <xf numFmtId="0" fontId="13" fillId="0" borderId="4" xfId="0" applyFont="1" applyBorder="1" applyAlignment="1" applyProtection="1">
      <alignment vertical="center"/>
      <protection hidden="1"/>
    </xf>
    <xf numFmtId="10" fontId="14" fillId="0" borderId="4" xfId="3" applyNumberFormat="1" applyFont="1" applyFill="1" applyBorder="1" applyAlignment="1" applyProtection="1">
      <alignment horizontal="center" vertical="center"/>
      <protection hidden="1"/>
    </xf>
    <xf numFmtId="9" fontId="13" fillId="0" borderId="1" xfId="3" applyFont="1" applyFill="1" applyBorder="1" applyAlignment="1" applyProtection="1">
      <alignment horizontal="center" vertical="center"/>
      <protection hidden="1"/>
    </xf>
    <xf numFmtId="169" fontId="14" fillId="0" borderId="3" xfId="3" applyNumberFormat="1" applyFont="1" applyFill="1" applyBorder="1" applyAlignment="1" applyProtection="1">
      <alignment horizontal="center" vertical="center"/>
      <protection hidden="1"/>
    </xf>
    <xf numFmtId="169" fontId="14" fillId="0" borderId="4" xfId="3" applyNumberFormat="1" applyFont="1" applyFill="1" applyBorder="1" applyAlignment="1" applyProtection="1">
      <alignment horizontal="center" vertical="center"/>
      <protection hidden="1"/>
    </xf>
    <xf numFmtId="170" fontId="13" fillId="0" borderId="1" xfId="0" applyNumberFormat="1" applyFont="1" applyBorder="1" applyProtection="1">
      <protection hidden="1"/>
    </xf>
    <xf numFmtId="0" fontId="29" fillId="6" borderId="0" xfId="0" applyFont="1" applyFill="1" applyAlignment="1" applyProtection="1">
      <alignment horizontal="left" vertical="center"/>
      <protection hidden="1"/>
    </xf>
    <xf numFmtId="0" fontId="30" fillId="6" borderId="0" xfId="0" applyFont="1" applyFill="1" applyAlignment="1" applyProtection="1">
      <alignment horizontal="left" vertical="center"/>
      <protection hidden="1"/>
    </xf>
    <xf numFmtId="0" fontId="27" fillId="6" borderId="0" xfId="6" applyFill="1" applyProtection="1">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31" fillId="6" borderId="0" xfId="0" applyFont="1" applyFill="1" applyAlignment="1" applyProtection="1">
      <alignment vertical="center"/>
      <protection hidden="1"/>
    </xf>
    <xf numFmtId="0" fontId="0" fillId="0" borderId="27" xfId="0" applyBorder="1" applyAlignment="1" applyProtection="1">
      <alignment wrapText="1"/>
      <protection hidden="1"/>
    </xf>
    <xf numFmtId="0" fontId="0" fillId="0" borderId="28" xfId="0" applyBorder="1" applyAlignment="1" applyProtection="1">
      <alignment wrapText="1"/>
      <protection hidden="1"/>
    </xf>
    <xf numFmtId="0" fontId="0" fillId="0" borderId="29" xfId="0" applyBorder="1" applyAlignment="1" applyProtection="1">
      <alignment wrapText="1"/>
      <protection hidden="1"/>
    </xf>
    <xf numFmtId="0" fontId="0" fillId="0" borderId="30" xfId="0" applyBorder="1" applyAlignment="1" applyProtection="1">
      <alignment wrapText="1"/>
      <protection hidden="1"/>
    </xf>
    <xf numFmtId="0" fontId="0" fillId="0" borderId="0" xfId="0" applyAlignment="1" applyProtection="1">
      <alignment wrapText="1"/>
      <protection hidden="1"/>
    </xf>
    <xf numFmtId="0" fontId="0" fillId="0" borderId="31" xfId="0" applyBorder="1" applyAlignment="1" applyProtection="1">
      <alignment wrapText="1"/>
      <protection hidden="1"/>
    </xf>
    <xf numFmtId="0" fontId="0" fillId="0" borderId="31" xfId="0" applyBorder="1" applyProtection="1">
      <protection hidden="1"/>
    </xf>
    <xf numFmtId="0" fontId="0" fillId="0" borderId="32" xfId="0" applyBorder="1" applyAlignment="1" applyProtection="1">
      <alignment wrapText="1"/>
      <protection hidden="1"/>
    </xf>
    <xf numFmtId="0" fontId="0" fillId="0" borderId="24" xfId="0" applyBorder="1" applyAlignment="1" applyProtection="1">
      <alignment wrapText="1"/>
      <protection hidden="1"/>
    </xf>
    <xf numFmtId="0" fontId="0" fillId="0" borderId="25" xfId="0" applyBorder="1" applyProtection="1">
      <protection hidden="1"/>
    </xf>
    <xf numFmtId="0" fontId="33" fillId="3" borderId="0" xfId="1" applyFont="1" applyFill="1" applyProtection="1">
      <protection hidden="1"/>
    </xf>
    <xf numFmtId="0" fontId="29" fillId="6" borderId="0" xfId="0" applyFont="1" applyFill="1" applyAlignment="1" applyProtection="1">
      <alignment vertical="center"/>
      <protection hidden="1"/>
    </xf>
    <xf numFmtId="3" fontId="12" fillId="4" borderId="0" xfId="0" applyNumberFormat="1" applyFont="1" applyFill="1" applyProtection="1">
      <protection locked="0" hidden="1"/>
    </xf>
    <xf numFmtId="0" fontId="7" fillId="3" borderId="0" xfId="1" applyFont="1" applyFill="1" applyAlignment="1" applyProtection="1">
      <alignment vertical="top" wrapText="1"/>
      <protection hidden="1"/>
    </xf>
    <xf numFmtId="167" fontId="7" fillId="3" borderId="0" xfId="1" applyNumberFormat="1" applyFont="1" applyFill="1" applyAlignment="1" applyProtection="1">
      <alignment vertical="top" wrapText="1"/>
      <protection hidden="1"/>
    </xf>
    <xf numFmtId="0" fontId="8" fillId="3" borderId="0" xfId="1" applyFont="1" applyFill="1" applyAlignment="1" applyProtection="1">
      <alignment vertical="top" wrapText="1"/>
      <protection hidden="1"/>
    </xf>
    <xf numFmtId="167" fontId="8" fillId="3" borderId="0" xfId="1" applyNumberFormat="1" applyFont="1" applyFill="1" applyAlignment="1" applyProtection="1">
      <alignment vertical="top" wrapText="1"/>
      <protection hidden="1"/>
    </xf>
    <xf numFmtId="0" fontId="7" fillId="3" borderId="0" xfId="1" applyFont="1" applyFill="1" applyAlignment="1" applyProtection="1">
      <alignment horizontal="right" vertical="top" wrapText="1"/>
      <protection hidden="1"/>
    </xf>
    <xf numFmtId="167" fontId="7" fillId="3" borderId="0" xfId="1" applyNumberFormat="1" applyFont="1" applyFill="1" applyAlignment="1" applyProtection="1">
      <alignment horizontal="right" vertical="top" wrapText="1"/>
      <protection hidden="1"/>
    </xf>
    <xf numFmtId="167" fontId="9" fillId="3" borderId="0" xfId="1" applyNumberFormat="1" applyFont="1" applyFill="1" applyAlignment="1" applyProtection="1">
      <alignment vertical="top" wrapText="1"/>
      <protection hidden="1"/>
    </xf>
    <xf numFmtId="167" fontId="24" fillId="3" borderId="0" xfId="1" applyNumberFormat="1" applyFont="1" applyFill="1" applyAlignment="1" applyProtection="1">
      <alignment vertical="top" wrapText="1"/>
      <protection hidden="1"/>
    </xf>
    <xf numFmtId="0" fontId="8" fillId="3" borderId="0" xfId="1" applyFont="1" applyFill="1" applyAlignment="1" applyProtection="1">
      <alignment horizontal="right" vertical="top" wrapText="1"/>
      <protection hidden="1"/>
    </xf>
    <xf numFmtId="0" fontId="7" fillId="3" borderId="0" xfId="8" applyFont="1" applyFill="1" applyAlignment="1" applyProtection="1">
      <alignment vertical="top" wrapText="1"/>
      <protection hidden="1"/>
    </xf>
    <xf numFmtId="167" fontId="7" fillId="3" borderId="0" xfId="8" applyNumberFormat="1" applyFont="1" applyFill="1" applyAlignment="1" applyProtection="1">
      <alignment vertical="top" wrapText="1"/>
      <protection hidden="1"/>
    </xf>
    <xf numFmtId="0" fontId="8" fillId="3" borderId="0" xfId="8" applyFont="1" applyFill="1" applyAlignment="1" applyProtection="1">
      <alignment vertical="top" wrapText="1"/>
      <protection hidden="1"/>
    </xf>
    <xf numFmtId="0" fontId="8" fillId="3" borderId="0" xfId="8" applyFont="1" applyFill="1" applyAlignment="1" applyProtection="1">
      <alignment horizontal="right" vertical="top" wrapText="1"/>
      <protection hidden="1"/>
    </xf>
    <xf numFmtId="3" fontId="7" fillId="3" borderId="0" xfId="1" applyNumberFormat="1" applyFont="1" applyFill="1" applyAlignment="1" applyProtection="1">
      <alignment vertical="top" wrapText="1"/>
      <protection hidden="1"/>
    </xf>
    <xf numFmtId="0" fontId="0" fillId="6" borderId="0" xfId="0" applyFill="1" applyAlignment="1" applyProtection="1">
      <alignment vertical="top"/>
      <protection hidden="1"/>
    </xf>
    <xf numFmtId="0" fontId="10" fillId="2" borderId="0" xfId="1" applyFont="1" applyFill="1" applyAlignment="1" applyProtection="1">
      <alignment vertical="top" wrapText="1"/>
      <protection hidden="1"/>
    </xf>
    <xf numFmtId="0" fontId="10" fillId="0" borderId="0" xfId="0" applyFont="1" applyAlignment="1" applyProtection="1">
      <alignment vertical="top"/>
      <protection hidden="1"/>
    </xf>
    <xf numFmtId="0" fontId="31" fillId="6" borderId="0" xfId="0" applyFont="1" applyFill="1" applyAlignment="1">
      <alignment vertical="center"/>
    </xf>
    <xf numFmtId="0" fontId="38" fillId="6" borderId="0" xfId="0" applyFont="1" applyFill="1" applyAlignment="1">
      <alignment vertical="top" wrapText="1"/>
    </xf>
    <xf numFmtId="0" fontId="40" fillId="3" borderId="0" xfId="1" applyFont="1" applyFill="1" applyAlignment="1" applyProtection="1">
      <alignment wrapText="1"/>
      <protection hidden="1"/>
    </xf>
    <xf numFmtId="0" fontId="0" fillId="6" borderId="0" xfId="0" applyFill="1" applyAlignment="1">
      <alignment vertical="top"/>
    </xf>
    <xf numFmtId="0" fontId="10" fillId="0" borderId="0" xfId="0" applyFont="1" applyAlignment="1">
      <alignment vertical="top"/>
    </xf>
    <xf numFmtId="0" fontId="0" fillId="0" borderId="0" xfId="0" applyAlignment="1">
      <alignment vertical="top"/>
    </xf>
    <xf numFmtId="0" fontId="0" fillId="6" borderId="0" xfId="0" applyFill="1" applyAlignment="1" applyProtection="1">
      <alignment wrapText="1"/>
      <protection hidden="1"/>
    </xf>
    <xf numFmtId="0" fontId="0" fillId="10" borderId="0" xfId="0" applyFill="1" applyProtection="1">
      <protection hidden="1"/>
    </xf>
    <xf numFmtId="0" fontId="26" fillId="11" borderId="15" xfId="1" applyFont="1" applyFill="1" applyBorder="1" applyAlignment="1" applyProtection="1">
      <alignment wrapText="1"/>
      <protection hidden="1"/>
    </xf>
    <xf numFmtId="0" fontId="26" fillId="11" borderId="20" xfId="1" applyFont="1" applyFill="1" applyBorder="1" applyAlignment="1" applyProtection="1">
      <alignment wrapText="1"/>
      <protection hidden="1"/>
    </xf>
    <xf numFmtId="0" fontId="0" fillId="10" borderId="26" xfId="0" applyFill="1" applyBorder="1" applyProtection="1">
      <protection hidden="1"/>
    </xf>
    <xf numFmtId="0" fontId="0" fillId="10" borderId="10" xfId="0" applyFill="1" applyBorder="1" applyAlignment="1" applyProtection="1">
      <alignment wrapText="1"/>
      <protection hidden="1"/>
    </xf>
    <xf numFmtId="0" fontId="34" fillId="11" borderId="15" xfId="1" applyFont="1" applyFill="1" applyBorder="1" applyAlignment="1" applyProtection="1">
      <alignment wrapText="1"/>
      <protection hidden="1"/>
    </xf>
    <xf numFmtId="0" fontId="34" fillId="11" borderId="20" xfId="1" applyFont="1" applyFill="1" applyBorder="1" applyAlignment="1" applyProtection="1">
      <alignment wrapText="1"/>
      <protection hidden="1"/>
    </xf>
    <xf numFmtId="0" fontId="10" fillId="11" borderId="0" xfId="1" applyFont="1" applyFill="1" applyAlignment="1">
      <alignment vertical="top" wrapText="1"/>
    </xf>
    <xf numFmtId="0" fontId="37" fillId="11" borderId="0" xfId="1" applyFont="1" applyFill="1" applyAlignment="1">
      <alignment vertical="top" wrapText="1"/>
    </xf>
    <xf numFmtId="0" fontId="10" fillId="11" borderId="0" xfId="1" applyFont="1" applyFill="1" applyAlignment="1" applyProtection="1">
      <alignment vertical="top" wrapText="1"/>
      <protection hidden="1"/>
    </xf>
    <xf numFmtId="167" fontId="10" fillId="11" borderId="0" xfId="1" applyNumberFormat="1" applyFont="1" applyFill="1" applyAlignment="1">
      <alignment vertical="top" wrapText="1"/>
    </xf>
    <xf numFmtId="0" fontId="13" fillId="0" borderId="33" xfId="0" applyFont="1" applyBorder="1" applyProtection="1">
      <protection locked="0"/>
    </xf>
    <xf numFmtId="0" fontId="15" fillId="0" borderId="33" xfId="0" applyFont="1" applyBorder="1" applyAlignment="1" applyProtection="1">
      <alignment vertical="center"/>
      <protection locked="0"/>
    </xf>
    <xf numFmtId="0" fontId="15" fillId="0" borderId="33" xfId="0" applyFont="1" applyBorder="1" applyProtection="1">
      <protection locked="0"/>
    </xf>
    <xf numFmtId="0" fontId="13" fillId="0" borderId="33" xfId="0" applyFont="1" applyBorder="1" applyAlignment="1" applyProtection="1">
      <alignment horizontal="right"/>
      <protection locked="0"/>
    </xf>
    <xf numFmtId="0" fontId="13" fillId="0" borderId="33" xfId="0" applyFont="1" applyBorder="1" applyAlignment="1" applyProtection="1">
      <alignment vertical="center"/>
      <protection locked="0"/>
    </xf>
    <xf numFmtId="0" fontId="13" fillId="10" borderId="0" xfId="0" applyFont="1" applyFill="1" applyAlignment="1" applyProtection="1">
      <alignment horizontal="center" vertical="center"/>
      <protection locked="0"/>
    </xf>
    <xf numFmtId="0" fontId="13" fillId="10" borderId="0" xfId="0" applyFont="1" applyFill="1" applyAlignment="1" applyProtection="1">
      <alignment vertical="center"/>
      <protection locked="0"/>
    </xf>
    <xf numFmtId="0" fontId="13" fillId="10" borderId="0" xfId="0" applyFont="1" applyFill="1" applyProtection="1">
      <protection locked="0"/>
    </xf>
    <xf numFmtId="167" fontId="10" fillId="11" borderId="0" xfId="1" applyNumberFormat="1" applyFont="1" applyFill="1" applyAlignment="1" applyProtection="1">
      <alignment vertical="top" wrapText="1"/>
      <protection hidden="1"/>
    </xf>
    <xf numFmtId="0" fontId="10" fillId="11" borderId="0" xfId="1" applyFont="1" applyFill="1" applyAlignment="1" applyProtection="1">
      <alignment wrapText="1"/>
      <protection hidden="1"/>
    </xf>
    <xf numFmtId="0" fontId="0" fillId="6" borderId="0" xfId="0" applyFill="1" applyAlignment="1" applyProtection="1">
      <alignment horizontal="left" vertical="top" wrapText="1"/>
      <protection hidden="1"/>
    </xf>
    <xf numFmtId="0" fontId="0" fillId="6" borderId="0" xfId="0" applyFill="1" applyAlignment="1" applyProtection="1">
      <alignment horizontal="left" vertical="top"/>
      <protection hidden="1"/>
    </xf>
    <xf numFmtId="0" fontId="26" fillId="11" borderId="26" xfId="1" applyFont="1" applyFill="1" applyBorder="1" applyAlignment="1" applyProtection="1">
      <alignment horizontal="left" wrapText="1"/>
      <protection hidden="1"/>
    </xf>
    <xf numFmtId="0" fontId="26" fillId="11" borderId="13" xfId="1" applyFont="1" applyFill="1" applyBorder="1" applyAlignment="1" applyProtection="1">
      <alignment horizontal="left" wrapText="1"/>
      <protection hidden="1"/>
    </xf>
    <xf numFmtId="0" fontId="0" fillId="6" borderId="21" xfId="0" applyFill="1" applyBorder="1" applyAlignment="1" applyProtection="1">
      <alignment horizontal="left" vertical="center" wrapText="1"/>
      <protection locked="0"/>
    </xf>
    <xf numFmtId="0" fontId="0" fillId="6" borderId="22" xfId="0" applyFill="1" applyBorder="1" applyAlignment="1" applyProtection="1">
      <alignment horizontal="left" vertical="center" wrapText="1"/>
      <protection locked="0"/>
    </xf>
    <xf numFmtId="0" fontId="0" fillId="6" borderId="0" xfId="0" applyFill="1" applyAlignment="1" applyProtection="1">
      <alignment horizontal="left" wrapText="1"/>
      <protection hidden="1"/>
    </xf>
    <xf numFmtId="0" fontId="0" fillId="6" borderId="0" xfId="0" applyFill="1" applyAlignment="1">
      <alignment horizontal="left" vertical="top" wrapText="1"/>
    </xf>
    <xf numFmtId="0" fontId="38" fillId="6" borderId="0" xfId="0" applyFont="1" applyFill="1" applyAlignment="1">
      <alignment horizontal="left" vertical="top" wrapText="1"/>
    </xf>
    <xf numFmtId="0" fontId="19" fillId="5" borderId="19" xfId="0" applyFont="1" applyFill="1" applyBorder="1" applyAlignment="1" applyProtection="1">
      <alignment horizontal="center" wrapText="1"/>
      <protection hidden="1"/>
    </xf>
    <xf numFmtId="0" fontId="19" fillId="5" borderId="10" xfId="0" applyFont="1" applyFill="1" applyBorder="1" applyAlignment="1" applyProtection="1">
      <alignment horizontal="center"/>
      <protection hidden="1"/>
    </xf>
    <xf numFmtId="0" fontId="19" fillId="5" borderId="13" xfId="0" applyFont="1" applyFill="1" applyBorder="1" applyAlignment="1" applyProtection="1">
      <alignment horizontal="center"/>
      <protection hidden="1"/>
    </xf>
    <xf numFmtId="0" fontId="16" fillId="9" borderId="15" xfId="1" applyFont="1" applyFill="1" applyBorder="1" applyAlignment="1" applyProtection="1">
      <alignment horizontal="left" wrapText="1"/>
      <protection hidden="1"/>
    </xf>
    <xf numFmtId="0" fontId="16" fillId="9" borderId="16" xfId="1" applyFont="1" applyFill="1" applyBorder="1" applyAlignment="1" applyProtection="1">
      <alignment horizontal="left" wrapText="1"/>
      <protection hidden="1"/>
    </xf>
    <xf numFmtId="0" fontId="19" fillId="0" borderId="1" xfId="0" applyFont="1" applyBorder="1" applyAlignment="1" applyProtection="1">
      <alignment horizontal="center" vertical="center"/>
      <protection hidden="1"/>
    </xf>
    <xf numFmtId="0" fontId="19" fillId="0" borderId="1" xfId="0" applyFont="1" applyBorder="1" applyAlignment="1" applyProtection="1">
      <alignment horizontal="center"/>
      <protection hidden="1"/>
    </xf>
    <xf numFmtId="0" fontId="13" fillId="0" borderId="1" xfId="0" applyFont="1" applyBorder="1" applyAlignment="1" applyProtection="1">
      <alignment horizontal="left" wrapText="1"/>
      <protection locked="0"/>
    </xf>
    <xf numFmtId="9" fontId="13" fillId="0" borderId="1" xfId="3" applyFont="1" applyFill="1" applyBorder="1" applyAlignment="1" applyProtection="1">
      <alignment horizontal="center" vertical="center"/>
      <protection hidden="1"/>
    </xf>
    <xf numFmtId="0" fontId="0" fillId="6" borderId="0" xfId="0" applyFill="1" applyAlignment="1" applyProtection="1">
      <alignment horizontal="left" vertical="top" wrapText="1"/>
      <protection locked="0"/>
    </xf>
    <xf numFmtId="0" fontId="25" fillId="7" borderId="19" xfId="0" applyFont="1" applyFill="1" applyBorder="1" applyAlignment="1">
      <alignment horizontal="center"/>
    </xf>
    <xf numFmtId="0" fontId="25" fillId="7" borderId="10" xfId="0" applyFont="1" applyFill="1" applyBorder="1" applyAlignment="1">
      <alignment horizontal="center"/>
    </xf>
    <xf numFmtId="0" fontId="25" fillId="7" borderId="13" xfId="0" applyFont="1" applyFill="1" applyBorder="1" applyAlignment="1">
      <alignment horizontal="center"/>
    </xf>
    <xf numFmtId="0" fontId="26" fillId="2" borderId="15" xfId="1" applyFont="1" applyFill="1" applyBorder="1" applyAlignment="1">
      <alignment horizontal="left" wrapText="1"/>
    </xf>
    <xf numFmtId="0" fontId="26" fillId="2" borderId="16" xfId="1" applyFont="1" applyFill="1" applyBorder="1" applyAlignment="1">
      <alignment horizontal="left" wrapText="1"/>
    </xf>
  </cellXfs>
  <cellStyles count="10">
    <cellStyle name="Comma 2" xfId="2" xr:uid="{877461B7-748A-4745-8962-F5D06E34CFCA}"/>
    <cellStyle name="Comma 2 2" xfId="7" xr:uid="{6A77233B-A465-4FCA-BF17-DF653C27BFFE}"/>
    <cellStyle name="Hyperlink" xfId="6" builtinId="8"/>
    <cellStyle name="Normal" xfId="0" builtinId="0"/>
    <cellStyle name="Normal 2" xfId="1" xr:uid="{B15C7825-D4CE-4227-AD2A-4B8C0E005098}"/>
    <cellStyle name="Normal 3" xfId="4" xr:uid="{2F7A1069-567B-4B29-AA1B-E0D8BDF72D6E}"/>
    <cellStyle name="Normal 4" xfId="5" xr:uid="{7AC007BA-6C15-42BC-9290-65F0EB7DFD2A}"/>
    <cellStyle name="Normal 4 2" xfId="8" xr:uid="{2194D043-E8BE-41BE-9962-FE3474F320F8}"/>
    <cellStyle name="Normal 5" xfId="9" xr:uid="{83FB20B2-D18F-4127-B971-21DA6AFA6D1F}"/>
    <cellStyle name="Percent" xfId="3" builtinId="5"/>
  </cellStyles>
  <dxfs count="21">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24994659260841701"/>
      </font>
    </dxf>
    <dxf>
      <font>
        <color theme="0" tint="-0.14996795556505021"/>
      </font>
    </dxf>
    <dxf>
      <font>
        <color theme="0" tint="-0.14996795556505021"/>
      </font>
    </dxf>
    <dxf>
      <font>
        <color rgb="FF9C0006"/>
      </font>
      <fill>
        <patternFill>
          <bgColor rgb="FFFFC7CE"/>
        </patternFill>
      </fill>
    </dxf>
    <dxf>
      <font>
        <color rgb="FF9C0006"/>
      </font>
      <fill>
        <patternFill>
          <bgColor rgb="FFFFC7CE"/>
        </patternFill>
      </fill>
    </dxf>
    <dxf>
      <alignment horizontal="general" vertical="bottom" textRotation="0" wrapText="1" indent="0" justifyLastLine="0" shrinkToFit="0" readingOrder="0"/>
      <border diagonalUp="0" diagonalDown="0">
        <left/>
        <right style="thin">
          <color indexed="64"/>
        </right>
        <top/>
        <bottom/>
        <vertical/>
        <horizontal/>
      </border>
      <protection locked="1" hidden="1"/>
    </dxf>
    <dxf>
      <alignment horizontal="general" vertical="bottom" textRotation="0" wrapText="1" indent="0" justifyLastLine="0" shrinkToFit="0" readingOrder="0"/>
      <protection locked="1" hidden="1"/>
    </dxf>
    <dxf>
      <numFmt numFmtId="0" formatCode="General"/>
      <fill>
        <patternFill patternType="solid">
          <fgColor indexed="64"/>
          <bgColor theme="0"/>
        </patternFill>
      </fill>
      <alignment horizontal="general" vertical="bottom" textRotation="0" wrapText="1" indent="0" justifyLastLine="0" shrinkToFit="0" readingOrder="0"/>
      <protection locked="1" hidden="1"/>
    </dxf>
    <dxf>
      <alignment horizontal="general" vertical="bottom" textRotation="0" wrapText="1" indent="0" justifyLastLine="0" shrinkToFit="0" readingOrder="0"/>
      <protection locked="1" hidden="1"/>
    </dxf>
    <dxf>
      <alignment horizontal="general" vertical="bottom" textRotation="0" wrapText="1" indent="0" justifyLastLine="0" shrinkToFit="0" readingOrder="0"/>
      <border diagonalUp="0" diagonalDown="0">
        <left style="thin">
          <color indexed="64"/>
        </left>
        <right/>
        <top/>
        <bottom/>
        <vertical/>
        <horizontal/>
      </border>
      <protection locked="1" hidden="1"/>
    </dxf>
    <dxf>
      <protection locked="1" hidden="1"/>
    </dxf>
    <dxf>
      <border>
        <bottom style="medium">
          <color indexed="64"/>
        </bottom>
      </border>
    </dxf>
    <dxf>
      <fill>
        <patternFill>
          <bgColor rgb="FF0A4595"/>
        </patternFill>
      </fill>
      <border diagonalUp="0" diagonalDown="0" outline="0">
        <left/>
        <right/>
        <top/>
        <bottom/>
      </border>
      <protection locked="1" hidden="1"/>
    </dxf>
    <dxf>
      <fill>
        <patternFill patternType="solid">
          <fgColor rgb="FFD9E6FC"/>
          <bgColor rgb="FFD9E6FC"/>
        </patternFill>
      </fill>
    </dxf>
    <dxf>
      <fill>
        <patternFill patternType="solid">
          <fgColor rgb="FFD9E6FC"/>
          <bgColor rgb="FFD9E6FC"/>
        </patternFill>
      </fill>
    </dxf>
    <dxf>
      <fill>
        <patternFill patternType="solid">
          <fgColor theme="4"/>
          <bgColor theme="4"/>
        </patternFill>
      </fill>
    </dxf>
  </dxfs>
  <tableStyles count="1" defaultTableStyle="TableStyleMedium2" defaultPivotStyle="PivotStyleLight16">
    <tableStyle name="Off_Budget Support Malawi-style" pivot="0" count="3" xr9:uid="{9CB8DDA5-1316-4FA4-8526-DADADC6874AA}">
      <tableStyleElement type="headerRow" dxfId="20"/>
      <tableStyleElement type="firstRowStripe" dxfId="19"/>
      <tableStyleElement type="secondRowStripe" dxfId="18"/>
    </tableStyle>
  </tableStyles>
  <colors>
    <mruColors>
      <color rgb="FF0A4595"/>
      <color rgb="FFD9E6FC"/>
      <color rgb="FF777779"/>
      <color rgb="FF00AEEF"/>
      <color rgb="FFD8D1C9"/>
      <color rgb="FF171796"/>
      <color rgb="FF00B052"/>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adc.int/"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Blank Data Tracking'!A1"/><Relationship Id="rId7" Type="http://schemas.openxmlformats.org/officeDocument/2006/relationships/image" Target="../media/image2.emf"/><Relationship Id="rId2" Type="http://schemas.openxmlformats.org/officeDocument/2006/relationships/image" Target="../media/image1.png"/><Relationship Id="rId1" Type="http://schemas.openxmlformats.org/officeDocument/2006/relationships/hyperlink" Target="https://www.sadc.int/" TargetMode="External"/><Relationship Id="rId6" Type="http://schemas.openxmlformats.org/officeDocument/2006/relationships/hyperlink" Target="#Guidelines!A1"/><Relationship Id="rId5" Type="http://schemas.openxmlformats.org/officeDocument/2006/relationships/hyperlink" Target="#'Complete Nutrition Data'!A1"/><Relationship Id="rId4" Type="http://schemas.openxmlformats.org/officeDocument/2006/relationships/hyperlink" Target="#'Economic Country Data'!A1"/></Relationships>
</file>

<file path=xl/drawings/_rels/drawing3.xml.rels><?xml version="1.0" encoding="UTF-8" standalone="yes"?>
<Relationships xmlns="http://schemas.openxmlformats.org/package/2006/relationships"><Relationship Id="rId1" Type="http://schemas.openxmlformats.org/officeDocument/2006/relationships/hyperlink" Target="#New_complete"/></Relationships>
</file>

<file path=xl/drawings/_rels/drawing4.xml.rels><?xml version="1.0" encoding="UTF-8" standalone="yes"?>
<Relationships xmlns="http://schemas.openxmlformats.org/package/2006/relationships"><Relationship Id="rId1" Type="http://schemas.openxmlformats.org/officeDocument/2006/relationships/hyperlink" Target="#New_direct"/></Relationships>
</file>

<file path=xl/drawings/_rels/drawing5.xml.rels><?xml version="1.0" encoding="UTF-8" standalone="yes"?>
<Relationships xmlns="http://schemas.openxmlformats.org/package/2006/relationships"><Relationship Id="rId1" Type="http://schemas.openxmlformats.org/officeDocument/2006/relationships/hyperlink" Target="#New_indirect"/></Relationships>
</file>

<file path=xl/drawings/_rels/drawing6.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5.png"/><Relationship Id="rId2" Type="http://schemas.openxmlformats.org/officeDocument/2006/relationships/image" Target="../media/image5.jpe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5" Type="http://schemas.openxmlformats.org/officeDocument/2006/relationships/image" Target="../media/image1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328579</xdr:colOff>
      <xdr:row>0</xdr:row>
      <xdr:rowOff>57061</xdr:rowOff>
    </xdr:from>
    <xdr:to>
      <xdr:col>2</xdr:col>
      <xdr:colOff>525260</xdr:colOff>
      <xdr:row>4</xdr:row>
      <xdr:rowOff>113052</xdr:rowOff>
    </xdr:to>
    <xdr:pic>
      <xdr:nvPicPr>
        <xdr:cNvPr id="6" name="Picture 5" descr="Free Download Southern African Development Community (SADC) Logo Vector  from LogoVectorSeek.Com">
          <a:hlinkClick xmlns:r="http://schemas.openxmlformats.org/officeDocument/2006/relationships" r:id="rId1"/>
          <a:extLst>
            <a:ext uri="{FF2B5EF4-FFF2-40B4-BE49-F238E27FC236}">
              <a16:creationId xmlns:a16="http://schemas.microsoft.com/office/drawing/2014/main" id="{8F2EEB5B-240F-5F81-7B8E-DA4E8B759294}"/>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54" r="22593"/>
        <a:stretch/>
      </xdr:blipFill>
      <xdr:spPr bwMode="auto">
        <a:xfrm>
          <a:off x="328579" y="57061"/>
          <a:ext cx="813689" cy="775658"/>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104419</xdr:rowOff>
    </xdr:from>
    <xdr:to>
      <xdr:col>27</xdr:col>
      <xdr:colOff>361950</xdr:colOff>
      <xdr:row>7</xdr:row>
      <xdr:rowOff>0</xdr:rowOff>
    </xdr:to>
    <xdr:sp macro="" textlink="">
      <xdr:nvSpPr>
        <xdr:cNvPr id="10" name="Rectangle: Rounded Corners 9">
          <a:extLst>
            <a:ext uri="{FF2B5EF4-FFF2-40B4-BE49-F238E27FC236}">
              <a16:creationId xmlns:a16="http://schemas.microsoft.com/office/drawing/2014/main" id="{F32A5E8C-4164-6DDF-1136-D4EAF4F06D7F}"/>
            </a:ext>
          </a:extLst>
        </xdr:cNvPr>
        <xdr:cNvSpPr/>
      </xdr:nvSpPr>
      <xdr:spPr>
        <a:xfrm>
          <a:off x="2571750" y="294919"/>
          <a:ext cx="30232350" cy="1038581"/>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3200" b="1">
              <a:solidFill>
                <a:schemeClr val="bg1"/>
              </a:solidFill>
              <a:latin typeface="Univers" panose="020B0503020202020204" pitchFamily="34" charset="0"/>
              <a:cs typeface="Helvetica" panose="020B0604020202020204" pitchFamily="34" charset="0"/>
            </a:rPr>
            <a:t> Southern</a:t>
          </a:r>
          <a:r>
            <a:rPr lang="en-ZA" sz="3200" b="1" baseline="0">
              <a:solidFill>
                <a:schemeClr val="bg1"/>
              </a:solidFill>
              <a:latin typeface="Univers" panose="020B0503020202020204" pitchFamily="34" charset="0"/>
              <a:cs typeface="Helvetica" panose="020B0604020202020204" pitchFamily="34" charset="0"/>
            </a:rPr>
            <a:t> African Development Community Nutrition Dashboard</a:t>
          </a:r>
        </a:p>
        <a:p>
          <a:pPr algn="l"/>
          <a:r>
            <a:rPr lang="en-ZA" sz="1600" b="0" baseline="0">
              <a:solidFill>
                <a:schemeClr val="bg1"/>
              </a:solidFill>
              <a:latin typeface="Univers" panose="020B0503020202020204" pitchFamily="34" charset="0"/>
              <a:cs typeface="Helvetica" panose="020B0604020202020204" pitchFamily="34" charset="0"/>
            </a:rPr>
            <a:t>  2019-2022</a:t>
          </a:r>
          <a:endParaRPr lang="en-ZA" sz="1600" b="0">
            <a:solidFill>
              <a:schemeClr val="bg1"/>
            </a:solidFill>
            <a:latin typeface="Univers" panose="020B0503020202020204" pitchFamily="34" charset="0"/>
            <a:cs typeface="Helvetica" panose="020B0604020202020204" pitchFamily="34" charset="0"/>
          </a:endParaRPr>
        </a:p>
      </xdr:txBody>
    </xdr:sp>
    <xdr:clientData/>
  </xdr:twoCellAnchor>
  <xdr:twoCellAnchor editAs="oneCell">
    <xdr:from>
      <xdr:col>0</xdr:col>
      <xdr:colOff>586871</xdr:colOff>
      <xdr:row>30</xdr:row>
      <xdr:rowOff>92353</xdr:rowOff>
    </xdr:from>
    <xdr:to>
      <xdr:col>0</xdr:col>
      <xdr:colOff>1765116</xdr:colOff>
      <xdr:row>34</xdr:row>
      <xdr:rowOff>222061</xdr:rowOff>
    </xdr:to>
    <xdr:pic>
      <xdr:nvPicPr>
        <xdr:cNvPr id="11" name="Picture 10" descr="Free Download Southern African Development Community (SADC) Logo Vector  from LogoVectorSeek.Com">
          <a:hlinkClick xmlns:r="http://schemas.openxmlformats.org/officeDocument/2006/relationships" r:id="rId1"/>
          <a:extLst>
            <a:ext uri="{FF2B5EF4-FFF2-40B4-BE49-F238E27FC236}">
              <a16:creationId xmlns:a16="http://schemas.microsoft.com/office/drawing/2014/main" id="{AE313806-4C24-A8B4-4C41-3F6B4514B8DD}"/>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54" r="22593"/>
        <a:stretch/>
      </xdr:blipFill>
      <xdr:spPr bwMode="auto">
        <a:xfrm>
          <a:off x="586871" y="6607453"/>
          <a:ext cx="1178245" cy="1145708"/>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236272</xdr:colOff>
      <xdr:row>10</xdr:row>
      <xdr:rowOff>87994</xdr:rowOff>
    </xdr:from>
    <xdr:to>
      <xdr:col>8</xdr:col>
      <xdr:colOff>1333499</xdr:colOff>
      <xdr:row>15</xdr:row>
      <xdr:rowOff>260399</xdr:rowOff>
    </xdr:to>
    <xdr:grpSp>
      <xdr:nvGrpSpPr>
        <xdr:cNvPr id="15" name="Group 14">
          <a:extLst>
            <a:ext uri="{FF2B5EF4-FFF2-40B4-BE49-F238E27FC236}">
              <a16:creationId xmlns:a16="http://schemas.microsoft.com/office/drawing/2014/main" id="{FF0C2FDA-3037-202F-0A32-73020636B0C0}"/>
            </a:ext>
          </a:extLst>
        </xdr:cNvPr>
        <xdr:cNvGrpSpPr/>
      </xdr:nvGrpSpPr>
      <xdr:grpSpPr>
        <a:xfrm>
          <a:off x="8831632" y="2358754"/>
          <a:ext cx="2971747" cy="1254445"/>
          <a:chOff x="6052912" y="2922360"/>
          <a:chExt cx="2431596" cy="1186997"/>
        </a:xfrm>
        <a:solidFill>
          <a:srgbClr val="0A4595"/>
        </a:solidFill>
      </xdr:grpSpPr>
      <xdr:sp macro="" textlink="">
        <xdr:nvSpPr>
          <xdr:cNvPr id="13" name="Rectangle: Rounded Corners 12">
            <a:extLst>
              <a:ext uri="{FF2B5EF4-FFF2-40B4-BE49-F238E27FC236}">
                <a16:creationId xmlns:a16="http://schemas.microsoft.com/office/drawing/2014/main" id="{94DA11E2-F902-F9FB-6370-BB98EFA9C2B3}"/>
              </a:ext>
            </a:extLst>
          </xdr:cNvPr>
          <xdr:cNvSpPr/>
        </xdr:nvSpPr>
        <xdr:spPr>
          <a:xfrm>
            <a:off x="6052912" y="2922360"/>
            <a:ext cx="2431596" cy="1186997"/>
          </a:xfrm>
          <a:prstGeom prst="round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800" b="1">
                <a:latin typeface="Univers" panose="020B0503020202020204" pitchFamily="34" charset="0"/>
                <a:cs typeface="Helvetica" panose="020B0604020202020204" pitchFamily="34" charset="0"/>
              </a:rPr>
              <a:t>GDP</a:t>
            </a:r>
          </a:p>
          <a:p>
            <a:pPr algn="ctr"/>
            <a:r>
              <a:rPr lang="en-ZA" sz="1200" b="1">
                <a:latin typeface="Univers" panose="020B0503020202020204" pitchFamily="34" charset="0"/>
                <a:cs typeface="Helvetica" panose="020B0604020202020204" pitchFamily="34" charset="0"/>
              </a:rPr>
              <a:t>(current US$)</a:t>
            </a:r>
            <a:endParaRPr lang="en-ZA" sz="1800" b="1">
              <a:latin typeface="Univers" panose="020B0503020202020204" pitchFamily="34" charset="0"/>
              <a:cs typeface="Helvetica" panose="020B0604020202020204" pitchFamily="34" charset="0"/>
            </a:endParaRPr>
          </a:p>
        </xdr:txBody>
      </xdr:sp>
      <xdr:sp macro="" textlink="$H$15">
        <xdr:nvSpPr>
          <xdr:cNvPr id="14" name="TextBox 13">
            <a:extLst>
              <a:ext uri="{FF2B5EF4-FFF2-40B4-BE49-F238E27FC236}">
                <a16:creationId xmlns:a16="http://schemas.microsoft.com/office/drawing/2014/main" id="{ACF5ADD7-6D05-A3EA-41BA-A67FFF821089}"/>
              </a:ext>
            </a:extLst>
          </xdr:cNvPr>
          <xdr:cNvSpPr txBox="1"/>
        </xdr:nvSpPr>
        <xdr:spPr>
          <a:xfrm>
            <a:off x="6406697" y="3419855"/>
            <a:ext cx="1720850" cy="62550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BC8106E-084A-43BB-BF6E-F4CA32A9DEBE}" type="TxLink">
              <a:rPr lang="en-US" sz="1800" b="0" i="0" u="none" strike="noStrike">
                <a:solidFill>
                  <a:schemeClr val="bg1"/>
                </a:solidFill>
                <a:latin typeface="Univers" panose="020B0503020202020204" pitchFamily="34" charset="0"/>
                <a:cs typeface="Helvetica"/>
              </a:rPr>
              <a:pPr algn="ctr"/>
              <a:t>$69,309M</a:t>
            </a:fld>
            <a:endParaRPr lang="en-ZA" sz="1800">
              <a:solidFill>
                <a:schemeClr val="bg1"/>
              </a:solidFill>
              <a:latin typeface="Univers" panose="020B0503020202020204" pitchFamily="34" charset="0"/>
            </a:endParaRPr>
          </a:p>
        </xdr:txBody>
      </xdr:sp>
    </xdr:grpSp>
    <xdr:clientData/>
  </xdr:twoCellAnchor>
  <xdr:twoCellAnchor>
    <xdr:from>
      <xdr:col>9</xdr:col>
      <xdr:colOff>145188</xdr:colOff>
      <xdr:row>10</xdr:row>
      <xdr:rowOff>69462</xdr:rowOff>
    </xdr:from>
    <xdr:to>
      <xdr:col>10</xdr:col>
      <xdr:colOff>1418322</xdr:colOff>
      <xdr:row>16</xdr:row>
      <xdr:rowOff>11140</xdr:rowOff>
    </xdr:to>
    <xdr:grpSp>
      <xdr:nvGrpSpPr>
        <xdr:cNvPr id="16" name="Group 15">
          <a:extLst>
            <a:ext uri="{FF2B5EF4-FFF2-40B4-BE49-F238E27FC236}">
              <a16:creationId xmlns:a16="http://schemas.microsoft.com/office/drawing/2014/main" id="{87C51554-CB65-46FB-88A9-7A190179D096}"/>
            </a:ext>
          </a:extLst>
        </xdr:cNvPr>
        <xdr:cNvGrpSpPr/>
      </xdr:nvGrpSpPr>
      <xdr:grpSpPr>
        <a:xfrm>
          <a:off x="12230508" y="2340222"/>
          <a:ext cx="2888574" cy="1435198"/>
          <a:chOff x="6797694" y="2925314"/>
          <a:chExt cx="2429142" cy="1208226"/>
        </a:xfrm>
        <a:solidFill>
          <a:srgbClr val="0A4595"/>
        </a:solidFill>
      </xdr:grpSpPr>
      <xdr:sp macro="" textlink="">
        <xdr:nvSpPr>
          <xdr:cNvPr id="17" name="Rectangle: Rounded Corners 16">
            <a:extLst>
              <a:ext uri="{FF2B5EF4-FFF2-40B4-BE49-F238E27FC236}">
                <a16:creationId xmlns:a16="http://schemas.microsoft.com/office/drawing/2014/main" id="{E2BD4D98-7F9C-6333-C979-8C3504C8E7F5}"/>
              </a:ext>
            </a:extLst>
          </xdr:cNvPr>
          <xdr:cNvSpPr/>
        </xdr:nvSpPr>
        <xdr:spPr>
          <a:xfrm>
            <a:off x="6797694" y="2925314"/>
            <a:ext cx="2429142" cy="1208226"/>
          </a:xfrm>
          <a:prstGeom prst="round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600" b="1">
                <a:latin typeface="Univers" panose="020B0503020202020204" pitchFamily="34" charset="0"/>
                <a:cs typeface="Helvetica" panose="020B0604020202020204" pitchFamily="34" charset="0"/>
              </a:rPr>
              <a:t>General government expenditure </a:t>
            </a:r>
          </a:p>
          <a:p>
            <a:pPr algn="ctr"/>
            <a:r>
              <a:rPr lang="en-ZA" sz="1000" b="1">
                <a:latin typeface="Univers" panose="020B0503020202020204" pitchFamily="34" charset="0"/>
                <a:cs typeface="Helvetica" panose="020B0604020202020204" pitchFamily="34" charset="0"/>
              </a:rPr>
              <a:t>(current US$)</a:t>
            </a:r>
            <a:endParaRPr lang="en-ZA" sz="1200" b="1">
              <a:latin typeface="Univers" panose="020B0503020202020204" pitchFamily="34" charset="0"/>
              <a:cs typeface="Helvetica" panose="020B0604020202020204" pitchFamily="34" charset="0"/>
            </a:endParaRPr>
          </a:p>
        </xdr:txBody>
      </xdr:sp>
      <xdr:sp macro="" textlink="$J$15">
        <xdr:nvSpPr>
          <xdr:cNvPr id="18" name="TextBox 17">
            <a:extLst>
              <a:ext uri="{FF2B5EF4-FFF2-40B4-BE49-F238E27FC236}">
                <a16:creationId xmlns:a16="http://schemas.microsoft.com/office/drawing/2014/main" id="{7A29A715-A9E6-6B80-1F90-2B946FE26480}"/>
              </a:ext>
            </a:extLst>
          </xdr:cNvPr>
          <xdr:cNvSpPr txBox="1"/>
        </xdr:nvSpPr>
        <xdr:spPr>
          <a:xfrm>
            <a:off x="7108782" y="3419855"/>
            <a:ext cx="1720849" cy="65739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66DBB9B-EAD2-4C5C-9777-643C4BA56B18}" type="TxLink">
              <a:rPr lang="en-US" sz="1800" b="0" i="0" u="none" strike="noStrike">
                <a:solidFill>
                  <a:schemeClr val="bg1"/>
                </a:solidFill>
                <a:latin typeface="Univers" panose="020B0503020202020204" pitchFamily="34" charset="0"/>
                <a:cs typeface="Helvetica"/>
              </a:rPr>
              <a:pPr algn="ctr"/>
              <a:t>$5,960M</a:t>
            </a:fld>
            <a:endParaRPr lang="en-ZA" sz="1800">
              <a:solidFill>
                <a:schemeClr val="bg1"/>
              </a:solidFill>
              <a:latin typeface="Univers" panose="020B0503020202020204" pitchFamily="34" charset="0"/>
            </a:endParaRPr>
          </a:p>
        </xdr:txBody>
      </xdr:sp>
    </xdr:grpSp>
    <xdr:clientData/>
  </xdr:twoCellAnchor>
  <xdr:twoCellAnchor>
    <xdr:from>
      <xdr:col>7</xdr:col>
      <xdr:colOff>139974</xdr:colOff>
      <xdr:row>25</xdr:row>
      <xdr:rowOff>126175</xdr:rowOff>
    </xdr:from>
    <xdr:to>
      <xdr:col>7</xdr:col>
      <xdr:colOff>1325155</xdr:colOff>
      <xdr:row>27</xdr:row>
      <xdr:rowOff>44729</xdr:rowOff>
    </xdr:to>
    <xdr:sp macro="" textlink="">
      <xdr:nvSpPr>
        <xdr:cNvPr id="33" name="Rectangle: Rounded Corners 32">
          <a:extLst>
            <a:ext uri="{FF2B5EF4-FFF2-40B4-BE49-F238E27FC236}">
              <a16:creationId xmlns:a16="http://schemas.microsoft.com/office/drawing/2014/main" id="{772DF310-20EC-F0AC-FCA9-5AFCB83F2D1A}"/>
            </a:ext>
          </a:extLst>
        </xdr:cNvPr>
        <xdr:cNvSpPr/>
      </xdr:nvSpPr>
      <xdr:spPr>
        <a:xfrm>
          <a:off x="9051141" y="5470758"/>
          <a:ext cx="1185181" cy="606471"/>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latin typeface="Univers" panose="020B0503020202020204" pitchFamily="34" charset="0"/>
              <a:cs typeface="Helvetica" panose="020B0604020202020204" pitchFamily="34" charset="0"/>
            </a:rPr>
            <a:t>Health</a:t>
          </a:r>
        </a:p>
      </xdr:txBody>
    </xdr:sp>
    <xdr:clientData/>
  </xdr:twoCellAnchor>
  <xdr:twoCellAnchor>
    <xdr:from>
      <xdr:col>8</xdr:col>
      <xdr:colOff>121381</xdr:colOff>
      <xdr:row>25</xdr:row>
      <xdr:rowOff>132706</xdr:rowOff>
    </xdr:from>
    <xdr:to>
      <xdr:col>8</xdr:col>
      <xdr:colOff>1258937</xdr:colOff>
      <xdr:row>27</xdr:row>
      <xdr:rowOff>38198</xdr:rowOff>
    </xdr:to>
    <xdr:sp macro="" textlink="">
      <xdr:nvSpPr>
        <xdr:cNvPr id="35" name="Rectangle: Rounded Corners 34">
          <a:extLst>
            <a:ext uri="{FF2B5EF4-FFF2-40B4-BE49-F238E27FC236}">
              <a16:creationId xmlns:a16="http://schemas.microsoft.com/office/drawing/2014/main" id="{426322C5-751E-44CD-8FF4-909ECBBFCA16}"/>
            </a:ext>
          </a:extLst>
        </xdr:cNvPr>
        <xdr:cNvSpPr/>
      </xdr:nvSpPr>
      <xdr:spPr>
        <a:xfrm>
          <a:off x="10683548" y="5477289"/>
          <a:ext cx="1137556" cy="593409"/>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latin typeface="Univers" panose="020B0503020202020204" pitchFamily="34" charset="0"/>
              <a:cs typeface="Helvetica" panose="020B0604020202020204" pitchFamily="34" charset="0"/>
            </a:rPr>
            <a:t>Food</a:t>
          </a:r>
        </a:p>
      </xdr:txBody>
    </xdr:sp>
    <xdr:clientData/>
  </xdr:twoCellAnchor>
  <xdr:twoCellAnchor>
    <xdr:from>
      <xdr:col>9</xdr:col>
      <xdr:colOff>64688</xdr:colOff>
      <xdr:row>25</xdr:row>
      <xdr:rowOff>132706</xdr:rowOff>
    </xdr:from>
    <xdr:to>
      <xdr:col>9</xdr:col>
      <xdr:colOff>1478469</xdr:colOff>
      <xdr:row>27</xdr:row>
      <xdr:rowOff>38198</xdr:rowOff>
    </xdr:to>
    <xdr:sp macro="" textlink="">
      <xdr:nvSpPr>
        <xdr:cNvPr id="36" name="Rectangle: Rounded Corners 35">
          <a:extLst>
            <a:ext uri="{FF2B5EF4-FFF2-40B4-BE49-F238E27FC236}">
              <a16:creationId xmlns:a16="http://schemas.microsoft.com/office/drawing/2014/main" id="{48DF5CFC-FC82-43C7-AE7D-A917532421E1}"/>
            </a:ext>
          </a:extLst>
        </xdr:cNvPr>
        <xdr:cNvSpPr/>
      </xdr:nvSpPr>
      <xdr:spPr>
        <a:xfrm>
          <a:off x="12277855" y="5477289"/>
          <a:ext cx="1413781" cy="593409"/>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latin typeface="Univers" panose="020B0503020202020204" pitchFamily="34" charset="0"/>
              <a:cs typeface="Helvetica" panose="020B0604020202020204" pitchFamily="34" charset="0"/>
            </a:rPr>
            <a:t>Education</a:t>
          </a:r>
        </a:p>
      </xdr:txBody>
    </xdr:sp>
    <xdr:clientData/>
  </xdr:twoCellAnchor>
  <xdr:twoCellAnchor>
    <xdr:from>
      <xdr:col>11</xdr:col>
      <xdr:colOff>277513</xdr:colOff>
      <xdr:row>25</xdr:row>
      <xdr:rowOff>132706</xdr:rowOff>
    </xdr:from>
    <xdr:to>
      <xdr:col>11</xdr:col>
      <xdr:colOff>1456344</xdr:colOff>
      <xdr:row>27</xdr:row>
      <xdr:rowOff>38198</xdr:rowOff>
    </xdr:to>
    <xdr:sp macro="" textlink="">
      <xdr:nvSpPr>
        <xdr:cNvPr id="37" name="Rectangle: Rounded Corners 36">
          <a:extLst>
            <a:ext uri="{FF2B5EF4-FFF2-40B4-BE49-F238E27FC236}">
              <a16:creationId xmlns:a16="http://schemas.microsoft.com/office/drawing/2014/main" id="{E7C0489A-171B-40CA-B057-94D8D1AAFCFB}"/>
            </a:ext>
          </a:extLst>
        </xdr:cNvPr>
        <xdr:cNvSpPr/>
      </xdr:nvSpPr>
      <xdr:spPr>
        <a:xfrm>
          <a:off x="15792680" y="5477289"/>
          <a:ext cx="1178831" cy="593409"/>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latin typeface="Univers" panose="020B0503020202020204" pitchFamily="34" charset="0"/>
              <a:cs typeface="Helvetica" panose="020B0604020202020204" pitchFamily="34" charset="0"/>
            </a:rPr>
            <a:t>WASH</a:t>
          </a:r>
        </a:p>
      </xdr:txBody>
    </xdr:sp>
    <xdr:clientData/>
  </xdr:twoCellAnchor>
  <xdr:twoCellAnchor>
    <xdr:from>
      <xdr:col>12</xdr:col>
      <xdr:colOff>239870</xdr:colOff>
      <xdr:row>25</xdr:row>
      <xdr:rowOff>127823</xdr:rowOff>
    </xdr:from>
    <xdr:to>
      <xdr:col>12</xdr:col>
      <xdr:colOff>1427683</xdr:colOff>
      <xdr:row>27</xdr:row>
      <xdr:rowOff>43081</xdr:rowOff>
    </xdr:to>
    <xdr:sp macro="" textlink="">
      <xdr:nvSpPr>
        <xdr:cNvPr id="38" name="Rectangle: Rounded Corners 37">
          <a:extLst>
            <a:ext uri="{FF2B5EF4-FFF2-40B4-BE49-F238E27FC236}">
              <a16:creationId xmlns:a16="http://schemas.microsoft.com/office/drawing/2014/main" id="{CCD3F36B-5B88-4B4C-942C-8D92FD8F4C31}"/>
            </a:ext>
          </a:extLst>
        </xdr:cNvPr>
        <xdr:cNvSpPr/>
      </xdr:nvSpPr>
      <xdr:spPr>
        <a:xfrm>
          <a:off x="17406037" y="5472406"/>
          <a:ext cx="1187813" cy="603175"/>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latin typeface="Univers" panose="020B0503020202020204" pitchFamily="34" charset="0"/>
              <a:cs typeface="Helvetica" panose="020B0604020202020204" pitchFamily="34" charset="0"/>
            </a:rPr>
            <a:t>Enabling</a:t>
          </a:r>
        </a:p>
      </xdr:txBody>
    </xdr:sp>
    <xdr:clientData/>
  </xdr:twoCellAnchor>
  <xdr:twoCellAnchor>
    <xdr:from>
      <xdr:col>10</xdr:col>
      <xdr:colOff>227070</xdr:colOff>
      <xdr:row>25</xdr:row>
      <xdr:rowOff>126175</xdr:rowOff>
    </xdr:from>
    <xdr:to>
      <xdr:col>10</xdr:col>
      <xdr:colOff>1417787</xdr:colOff>
      <xdr:row>27</xdr:row>
      <xdr:rowOff>44729</xdr:rowOff>
    </xdr:to>
    <xdr:sp macro="" textlink="">
      <xdr:nvSpPr>
        <xdr:cNvPr id="39" name="Rectangle: Rounded Corners 38">
          <a:extLst>
            <a:ext uri="{FF2B5EF4-FFF2-40B4-BE49-F238E27FC236}">
              <a16:creationId xmlns:a16="http://schemas.microsoft.com/office/drawing/2014/main" id="{068AD406-7874-45F8-AFE9-C6EC8E01A923}"/>
            </a:ext>
          </a:extLst>
        </xdr:cNvPr>
        <xdr:cNvSpPr/>
      </xdr:nvSpPr>
      <xdr:spPr>
        <a:xfrm>
          <a:off x="14091237" y="5470758"/>
          <a:ext cx="1190717" cy="606471"/>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00" b="1">
              <a:latin typeface="Univers" panose="020B0503020202020204" pitchFamily="34" charset="0"/>
              <a:cs typeface="Helvetica" panose="020B0604020202020204" pitchFamily="34" charset="0"/>
            </a:rPr>
            <a:t>Social</a:t>
          </a:r>
          <a:r>
            <a:rPr lang="en-ZA" sz="1200" b="1" baseline="0">
              <a:latin typeface="Univers" panose="020B0503020202020204" pitchFamily="34" charset="0"/>
              <a:cs typeface="Helvetica" panose="020B0604020202020204" pitchFamily="34" charset="0"/>
            </a:rPr>
            <a:t> </a:t>
          </a:r>
        </a:p>
        <a:p>
          <a:pPr algn="ctr"/>
          <a:r>
            <a:rPr lang="en-ZA" sz="1200" b="1" baseline="0">
              <a:latin typeface="Univers" panose="020B0503020202020204" pitchFamily="34" charset="0"/>
              <a:cs typeface="Helvetica" panose="020B0604020202020204" pitchFamily="34" charset="0"/>
            </a:rPr>
            <a:t>Protection</a:t>
          </a:r>
          <a:endParaRPr lang="en-ZA" sz="1200" b="1">
            <a:latin typeface="Univers" panose="020B0503020202020204" pitchFamily="34" charset="0"/>
            <a:cs typeface="Helvetica" panose="020B0604020202020204" pitchFamily="34" charset="0"/>
          </a:endParaRPr>
        </a:p>
      </xdr:txBody>
    </xdr:sp>
    <xdr:clientData/>
  </xdr:twoCellAnchor>
  <xdr:twoCellAnchor>
    <xdr:from>
      <xdr:col>7</xdr:col>
      <xdr:colOff>183872</xdr:colOff>
      <xdr:row>19</xdr:row>
      <xdr:rowOff>13298</xdr:rowOff>
    </xdr:from>
    <xdr:to>
      <xdr:col>7</xdr:col>
      <xdr:colOff>1378343</xdr:colOff>
      <xdr:row>21</xdr:row>
      <xdr:rowOff>48139</xdr:rowOff>
    </xdr:to>
    <xdr:sp macro="" textlink="">
      <xdr:nvSpPr>
        <xdr:cNvPr id="46" name="Rectangle: Rounded Corners 45">
          <a:extLst>
            <a:ext uri="{FF2B5EF4-FFF2-40B4-BE49-F238E27FC236}">
              <a16:creationId xmlns:a16="http://schemas.microsoft.com/office/drawing/2014/main" id="{C14D89CF-D66C-4B6B-91C0-6EED2AFB2040}"/>
            </a:ext>
          </a:extLst>
        </xdr:cNvPr>
        <xdr:cNvSpPr/>
      </xdr:nvSpPr>
      <xdr:spPr>
        <a:xfrm>
          <a:off x="9095039" y="3982048"/>
          <a:ext cx="1194471" cy="574591"/>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Total Nutrition Spend</a:t>
          </a:r>
        </a:p>
      </xdr:txBody>
    </xdr:sp>
    <xdr:clientData/>
  </xdr:twoCellAnchor>
  <xdr:twoCellAnchor>
    <xdr:from>
      <xdr:col>8</xdr:col>
      <xdr:colOff>128204</xdr:colOff>
      <xdr:row>19</xdr:row>
      <xdr:rowOff>9602</xdr:rowOff>
    </xdr:from>
    <xdr:to>
      <xdr:col>8</xdr:col>
      <xdr:colOff>1480003</xdr:colOff>
      <xdr:row>21</xdr:row>
      <xdr:rowOff>45485</xdr:rowOff>
    </xdr:to>
    <xdr:sp macro="" textlink="">
      <xdr:nvSpPr>
        <xdr:cNvPr id="48" name="Rectangle: Rounded Corners 47">
          <a:extLst>
            <a:ext uri="{FF2B5EF4-FFF2-40B4-BE49-F238E27FC236}">
              <a16:creationId xmlns:a16="http://schemas.microsoft.com/office/drawing/2014/main" id="{91E878EA-ED15-41AE-936C-9E8BF2F87FB2}"/>
            </a:ext>
          </a:extLst>
        </xdr:cNvPr>
        <xdr:cNvSpPr/>
      </xdr:nvSpPr>
      <xdr:spPr>
        <a:xfrm>
          <a:off x="10700954" y="3955673"/>
          <a:ext cx="1351799" cy="580169"/>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Nutrition Spend as % of GDP</a:t>
          </a:r>
        </a:p>
      </xdr:txBody>
    </xdr:sp>
    <xdr:clientData/>
  </xdr:twoCellAnchor>
  <xdr:twoCellAnchor>
    <xdr:from>
      <xdr:col>10</xdr:col>
      <xdr:colOff>143530</xdr:colOff>
      <xdr:row>19</xdr:row>
      <xdr:rowOff>11189</xdr:rowOff>
    </xdr:from>
    <xdr:to>
      <xdr:col>10</xdr:col>
      <xdr:colOff>1304161</xdr:colOff>
      <xdr:row>21</xdr:row>
      <xdr:rowOff>50247</xdr:rowOff>
    </xdr:to>
    <xdr:sp macro="" textlink="">
      <xdr:nvSpPr>
        <xdr:cNvPr id="49" name="Rectangle: Rounded Corners 48">
          <a:extLst>
            <a:ext uri="{FF2B5EF4-FFF2-40B4-BE49-F238E27FC236}">
              <a16:creationId xmlns:a16="http://schemas.microsoft.com/office/drawing/2014/main" id="{475CE031-9708-4DAC-9469-4F623F854987}"/>
            </a:ext>
          </a:extLst>
        </xdr:cNvPr>
        <xdr:cNvSpPr/>
      </xdr:nvSpPr>
      <xdr:spPr>
        <a:xfrm>
          <a:off x="14007697" y="3979939"/>
          <a:ext cx="1160631" cy="578808"/>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Total Indirect Spending</a:t>
          </a:r>
        </a:p>
      </xdr:txBody>
    </xdr:sp>
    <xdr:clientData/>
  </xdr:twoCellAnchor>
  <xdr:twoCellAnchor>
    <xdr:from>
      <xdr:col>11</xdr:col>
      <xdr:colOff>73980</xdr:colOff>
      <xdr:row>19</xdr:row>
      <xdr:rowOff>11189</xdr:rowOff>
    </xdr:from>
    <xdr:to>
      <xdr:col>11</xdr:col>
      <xdr:colOff>1401628</xdr:colOff>
      <xdr:row>21</xdr:row>
      <xdr:rowOff>50247</xdr:rowOff>
    </xdr:to>
    <xdr:sp macro="" textlink="">
      <xdr:nvSpPr>
        <xdr:cNvPr id="50" name="Rectangle: Rounded Corners 49">
          <a:extLst>
            <a:ext uri="{FF2B5EF4-FFF2-40B4-BE49-F238E27FC236}">
              <a16:creationId xmlns:a16="http://schemas.microsoft.com/office/drawing/2014/main" id="{5454E7F4-E74E-40B7-AF1F-F5F545FC3B89}"/>
            </a:ext>
          </a:extLst>
        </xdr:cNvPr>
        <xdr:cNvSpPr/>
      </xdr:nvSpPr>
      <xdr:spPr>
        <a:xfrm>
          <a:off x="15589147" y="3979939"/>
          <a:ext cx="1327648" cy="578808"/>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Nutrition Spend per Capita</a:t>
          </a:r>
        </a:p>
      </xdr:txBody>
    </xdr:sp>
    <xdr:clientData/>
  </xdr:twoCellAnchor>
  <xdr:twoCellAnchor>
    <xdr:from>
      <xdr:col>9</xdr:col>
      <xdr:colOff>168401</xdr:colOff>
      <xdr:row>19</xdr:row>
      <xdr:rowOff>20745</xdr:rowOff>
    </xdr:from>
    <xdr:to>
      <xdr:col>9</xdr:col>
      <xdr:colOff>1373711</xdr:colOff>
      <xdr:row>21</xdr:row>
      <xdr:rowOff>40692</xdr:rowOff>
    </xdr:to>
    <xdr:sp macro="" textlink="">
      <xdr:nvSpPr>
        <xdr:cNvPr id="51" name="Rectangle: Rounded Corners 50">
          <a:extLst>
            <a:ext uri="{FF2B5EF4-FFF2-40B4-BE49-F238E27FC236}">
              <a16:creationId xmlns:a16="http://schemas.microsoft.com/office/drawing/2014/main" id="{33F0C35F-0BC0-4B4D-9B4E-9B4CDBFF0DF5}"/>
            </a:ext>
          </a:extLst>
        </xdr:cNvPr>
        <xdr:cNvSpPr/>
      </xdr:nvSpPr>
      <xdr:spPr>
        <a:xfrm>
          <a:off x="12381568" y="3989495"/>
          <a:ext cx="1205310" cy="559697"/>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Total Direct Spending</a:t>
          </a:r>
        </a:p>
      </xdr:txBody>
    </xdr:sp>
    <xdr:clientData/>
  </xdr:twoCellAnchor>
  <xdr:twoCellAnchor>
    <xdr:from>
      <xdr:col>0</xdr:col>
      <xdr:colOff>922592</xdr:colOff>
      <xdr:row>17</xdr:row>
      <xdr:rowOff>90843</xdr:rowOff>
    </xdr:from>
    <xdr:to>
      <xdr:col>0</xdr:col>
      <xdr:colOff>1475982</xdr:colOff>
      <xdr:row>20</xdr:row>
      <xdr:rowOff>62995</xdr:rowOff>
    </xdr:to>
    <xdr:grpSp>
      <xdr:nvGrpSpPr>
        <xdr:cNvPr id="3" name="Group 2">
          <a:hlinkClick xmlns:r="http://schemas.openxmlformats.org/officeDocument/2006/relationships" r:id="rId3"/>
          <a:extLst>
            <a:ext uri="{FF2B5EF4-FFF2-40B4-BE49-F238E27FC236}">
              <a16:creationId xmlns:a16="http://schemas.microsoft.com/office/drawing/2014/main" id="{E9B8D197-74F6-974C-197C-96862686394F}"/>
            </a:ext>
          </a:extLst>
        </xdr:cNvPr>
        <xdr:cNvGrpSpPr/>
      </xdr:nvGrpSpPr>
      <xdr:grpSpPr>
        <a:xfrm>
          <a:off x="922592" y="4053243"/>
          <a:ext cx="553390" cy="566512"/>
          <a:chOff x="6602413" y="3770313"/>
          <a:chExt cx="342900" cy="342901"/>
        </a:xfrm>
        <a:solidFill>
          <a:schemeClr val="bg1"/>
        </a:solidFill>
      </xdr:grpSpPr>
      <xdr:sp macro="" textlink="">
        <xdr:nvSpPr>
          <xdr:cNvPr id="21" name="Freeform 363">
            <a:extLst>
              <a:ext uri="{FF2B5EF4-FFF2-40B4-BE49-F238E27FC236}">
                <a16:creationId xmlns:a16="http://schemas.microsoft.com/office/drawing/2014/main" id="{BFC3FB2F-FB99-84C2-0DAD-84DBC45E20F4}"/>
              </a:ext>
            </a:extLst>
          </xdr:cNvPr>
          <xdr:cNvSpPr>
            <a:spLocks noEditPoints="1"/>
          </xdr:cNvSpPr>
        </xdr:nvSpPr>
        <xdr:spPr bwMode="auto">
          <a:xfrm>
            <a:off x="6697663" y="3894138"/>
            <a:ext cx="152400" cy="95250"/>
          </a:xfrm>
          <a:custGeom>
            <a:avLst/>
            <a:gdLst>
              <a:gd name="T0" fmla="*/ 40 w 42"/>
              <a:gd name="T1" fmla="*/ 0 h 26"/>
              <a:gd name="T2" fmla="*/ 3 w 42"/>
              <a:gd name="T3" fmla="*/ 0 h 26"/>
              <a:gd name="T4" fmla="*/ 0 w 42"/>
              <a:gd name="T5" fmla="*/ 2 h 26"/>
              <a:gd name="T6" fmla="*/ 0 w 42"/>
              <a:gd name="T7" fmla="*/ 23 h 26"/>
              <a:gd name="T8" fmla="*/ 3 w 42"/>
              <a:gd name="T9" fmla="*/ 26 h 26"/>
              <a:gd name="T10" fmla="*/ 40 w 42"/>
              <a:gd name="T11" fmla="*/ 26 h 26"/>
              <a:gd name="T12" fmla="*/ 42 w 42"/>
              <a:gd name="T13" fmla="*/ 23 h 26"/>
              <a:gd name="T14" fmla="*/ 42 w 42"/>
              <a:gd name="T15" fmla="*/ 2 h 26"/>
              <a:gd name="T16" fmla="*/ 40 w 42"/>
              <a:gd name="T17" fmla="*/ 0 h 26"/>
              <a:gd name="T18" fmla="*/ 37 w 42"/>
              <a:gd name="T19" fmla="*/ 21 h 26"/>
              <a:gd name="T20" fmla="*/ 6 w 42"/>
              <a:gd name="T21" fmla="*/ 21 h 26"/>
              <a:gd name="T22" fmla="*/ 6 w 42"/>
              <a:gd name="T23" fmla="*/ 5 h 26"/>
              <a:gd name="T24" fmla="*/ 37 w 42"/>
              <a:gd name="T25" fmla="*/ 5 h 26"/>
              <a:gd name="T26" fmla="*/ 37 w 42"/>
              <a:gd name="T27" fmla="*/ 21 h 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2" h="26">
                <a:moveTo>
                  <a:pt x="40" y="0"/>
                </a:moveTo>
                <a:cubicBezTo>
                  <a:pt x="3" y="0"/>
                  <a:pt x="3" y="0"/>
                  <a:pt x="3" y="0"/>
                </a:cubicBezTo>
                <a:cubicBezTo>
                  <a:pt x="1" y="0"/>
                  <a:pt x="0" y="1"/>
                  <a:pt x="0" y="2"/>
                </a:cubicBezTo>
                <a:cubicBezTo>
                  <a:pt x="0" y="23"/>
                  <a:pt x="0" y="23"/>
                  <a:pt x="0" y="23"/>
                </a:cubicBezTo>
                <a:cubicBezTo>
                  <a:pt x="0" y="25"/>
                  <a:pt x="1" y="26"/>
                  <a:pt x="3" y="26"/>
                </a:cubicBezTo>
                <a:cubicBezTo>
                  <a:pt x="40" y="26"/>
                  <a:pt x="40" y="26"/>
                  <a:pt x="40" y="26"/>
                </a:cubicBezTo>
                <a:cubicBezTo>
                  <a:pt x="41" y="26"/>
                  <a:pt x="42" y="25"/>
                  <a:pt x="42" y="23"/>
                </a:cubicBezTo>
                <a:cubicBezTo>
                  <a:pt x="42" y="2"/>
                  <a:pt x="42" y="2"/>
                  <a:pt x="42" y="2"/>
                </a:cubicBezTo>
                <a:cubicBezTo>
                  <a:pt x="42" y="1"/>
                  <a:pt x="41" y="0"/>
                  <a:pt x="40" y="0"/>
                </a:cubicBezTo>
                <a:close/>
                <a:moveTo>
                  <a:pt x="37" y="21"/>
                </a:moveTo>
                <a:cubicBezTo>
                  <a:pt x="6" y="21"/>
                  <a:pt x="6" y="21"/>
                  <a:pt x="6" y="21"/>
                </a:cubicBezTo>
                <a:cubicBezTo>
                  <a:pt x="6" y="5"/>
                  <a:pt x="6" y="5"/>
                  <a:pt x="6" y="5"/>
                </a:cubicBezTo>
                <a:cubicBezTo>
                  <a:pt x="37" y="5"/>
                  <a:pt x="37" y="5"/>
                  <a:pt x="37" y="5"/>
                </a:cubicBezTo>
                <a:lnTo>
                  <a:pt x="37" y="21"/>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22" name="Freeform 364">
            <a:extLst>
              <a:ext uri="{FF2B5EF4-FFF2-40B4-BE49-F238E27FC236}">
                <a16:creationId xmlns:a16="http://schemas.microsoft.com/office/drawing/2014/main" id="{97B5DC4B-DC92-96BC-4CC3-FB24E169D402}"/>
              </a:ext>
            </a:extLst>
          </xdr:cNvPr>
          <xdr:cNvSpPr>
            <a:spLocks noEditPoints="1"/>
          </xdr:cNvSpPr>
        </xdr:nvSpPr>
        <xdr:spPr bwMode="auto">
          <a:xfrm>
            <a:off x="6602413" y="3770313"/>
            <a:ext cx="247650" cy="331788"/>
          </a:xfrm>
          <a:custGeom>
            <a:avLst/>
            <a:gdLst>
              <a:gd name="T0" fmla="*/ 15 w 68"/>
              <a:gd name="T1" fmla="*/ 83 h 91"/>
              <a:gd name="T2" fmla="*/ 11 w 68"/>
              <a:gd name="T3" fmla="*/ 87 h 91"/>
              <a:gd name="T4" fmla="*/ 11 w 68"/>
              <a:gd name="T5" fmla="*/ 90 h 91"/>
              <a:gd name="T6" fmla="*/ 15 w 68"/>
              <a:gd name="T7" fmla="*/ 90 h 91"/>
              <a:gd name="T8" fmla="*/ 23 w 68"/>
              <a:gd name="T9" fmla="*/ 82 h 91"/>
              <a:gd name="T10" fmla="*/ 23 w 68"/>
              <a:gd name="T11" fmla="*/ 79 h 91"/>
              <a:gd name="T12" fmla="*/ 15 w 68"/>
              <a:gd name="T13" fmla="*/ 71 h 91"/>
              <a:gd name="T14" fmla="*/ 11 w 68"/>
              <a:gd name="T15" fmla="*/ 71 h 91"/>
              <a:gd name="T16" fmla="*/ 11 w 68"/>
              <a:gd name="T17" fmla="*/ 75 h 91"/>
              <a:gd name="T18" fmla="*/ 15 w 68"/>
              <a:gd name="T19" fmla="*/ 78 h 91"/>
              <a:gd name="T20" fmla="*/ 8 w 68"/>
              <a:gd name="T21" fmla="*/ 78 h 91"/>
              <a:gd name="T22" fmla="*/ 5 w 68"/>
              <a:gd name="T23" fmla="*/ 75 h 91"/>
              <a:gd name="T24" fmla="*/ 5 w 68"/>
              <a:gd name="T25" fmla="*/ 18 h 91"/>
              <a:gd name="T26" fmla="*/ 8 w 68"/>
              <a:gd name="T27" fmla="*/ 15 h 91"/>
              <a:gd name="T28" fmla="*/ 26 w 68"/>
              <a:gd name="T29" fmla="*/ 15 h 91"/>
              <a:gd name="T30" fmla="*/ 26 w 68"/>
              <a:gd name="T31" fmla="*/ 23 h 91"/>
              <a:gd name="T32" fmla="*/ 29 w 68"/>
              <a:gd name="T33" fmla="*/ 26 h 91"/>
              <a:gd name="T34" fmla="*/ 66 w 68"/>
              <a:gd name="T35" fmla="*/ 26 h 91"/>
              <a:gd name="T36" fmla="*/ 68 w 68"/>
              <a:gd name="T37" fmla="*/ 23 h 91"/>
              <a:gd name="T38" fmla="*/ 68 w 68"/>
              <a:gd name="T39" fmla="*/ 2 h 91"/>
              <a:gd name="T40" fmla="*/ 66 w 68"/>
              <a:gd name="T41" fmla="*/ 0 h 91"/>
              <a:gd name="T42" fmla="*/ 29 w 68"/>
              <a:gd name="T43" fmla="*/ 0 h 91"/>
              <a:gd name="T44" fmla="*/ 26 w 68"/>
              <a:gd name="T45" fmla="*/ 2 h 91"/>
              <a:gd name="T46" fmla="*/ 26 w 68"/>
              <a:gd name="T47" fmla="*/ 10 h 91"/>
              <a:gd name="T48" fmla="*/ 8 w 68"/>
              <a:gd name="T49" fmla="*/ 10 h 91"/>
              <a:gd name="T50" fmla="*/ 0 w 68"/>
              <a:gd name="T51" fmla="*/ 18 h 91"/>
              <a:gd name="T52" fmla="*/ 0 w 68"/>
              <a:gd name="T53" fmla="*/ 75 h 91"/>
              <a:gd name="T54" fmla="*/ 8 w 68"/>
              <a:gd name="T55" fmla="*/ 83 h 91"/>
              <a:gd name="T56" fmla="*/ 15 w 68"/>
              <a:gd name="T57" fmla="*/ 83 h 91"/>
              <a:gd name="T58" fmla="*/ 32 w 68"/>
              <a:gd name="T59" fmla="*/ 5 h 91"/>
              <a:gd name="T60" fmla="*/ 63 w 68"/>
              <a:gd name="T61" fmla="*/ 5 h 91"/>
              <a:gd name="T62" fmla="*/ 63 w 68"/>
              <a:gd name="T63" fmla="*/ 21 h 91"/>
              <a:gd name="T64" fmla="*/ 32 w 68"/>
              <a:gd name="T65" fmla="*/ 21 h 91"/>
              <a:gd name="T66" fmla="*/ 32 w 68"/>
              <a:gd name="T67" fmla="*/ 5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68" h="91">
                <a:moveTo>
                  <a:pt x="15" y="83"/>
                </a:moveTo>
                <a:cubicBezTo>
                  <a:pt x="11" y="87"/>
                  <a:pt x="11" y="87"/>
                  <a:pt x="11" y="87"/>
                </a:cubicBezTo>
                <a:cubicBezTo>
                  <a:pt x="10" y="88"/>
                  <a:pt x="10" y="89"/>
                  <a:pt x="11" y="90"/>
                </a:cubicBezTo>
                <a:cubicBezTo>
                  <a:pt x="13" y="91"/>
                  <a:pt x="14" y="91"/>
                  <a:pt x="15" y="90"/>
                </a:cubicBezTo>
                <a:cubicBezTo>
                  <a:pt x="23" y="82"/>
                  <a:pt x="23" y="82"/>
                  <a:pt x="23" y="82"/>
                </a:cubicBezTo>
                <a:cubicBezTo>
                  <a:pt x="24" y="81"/>
                  <a:pt x="24" y="80"/>
                  <a:pt x="23" y="79"/>
                </a:cubicBezTo>
                <a:cubicBezTo>
                  <a:pt x="15" y="71"/>
                  <a:pt x="15" y="71"/>
                  <a:pt x="15" y="71"/>
                </a:cubicBezTo>
                <a:cubicBezTo>
                  <a:pt x="14" y="70"/>
                  <a:pt x="12" y="70"/>
                  <a:pt x="11" y="71"/>
                </a:cubicBezTo>
                <a:cubicBezTo>
                  <a:pt x="10" y="72"/>
                  <a:pt x="10" y="74"/>
                  <a:pt x="11" y="75"/>
                </a:cubicBezTo>
                <a:cubicBezTo>
                  <a:pt x="15" y="78"/>
                  <a:pt x="15" y="78"/>
                  <a:pt x="15" y="78"/>
                </a:cubicBezTo>
                <a:cubicBezTo>
                  <a:pt x="8" y="78"/>
                  <a:pt x="8" y="78"/>
                  <a:pt x="8" y="78"/>
                </a:cubicBezTo>
                <a:cubicBezTo>
                  <a:pt x="7" y="78"/>
                  <a:pt x="5" y="77"/>
                  <a:pt x="5" y="75"/>
                </a:cubicBezTo>
                <a:cubicBezTo>
                  <a:pt x="5" y="18"/>
                  <a:pt x="5" y="18"/>
                  <a:pt x="5" y="18"/>
                </a:cubicBezTo>
                <a:cubicBezTo>
                  <a:pt x="5" y="16"/>
                  <a:pt x="7" y="15"/>
                  <a:pt x="8" y="15"/>
                </a:cubicBezTo>
                <a:cubicBezTo>
                  <a:pt x="26" y="15"/>
                  <a:pt x="26" y="15"/>
                  <a:pt x="26" y="15"/>
                </a:cubicBezTo>
                <a:cubicBezTo>
                  <a:pt x="26" y="23"/>
                  <a:pt x="26" y="23"/>
                  <a:pt x="26" y="23"/>
                </a:cubicBezTo>
                <a:cubicBezTo>
                  <a:pt x="26" y="25"/>
                  <a:pt x="27" y="26"/>
                  <a:pt x="29" y="26"/>
                </a:cubicBezTo>
                <a:cubicBezTo>
                  <a:pt x="66" y="26"/>
                  <a:pt x="66" y="26"/>
                  <a:pt x="66" y="26"/>
                </a:cubicBezTo>
                <a:cubicBezTo>
                  <a:pt x="67" y="26"/>
                  <a:pt x="68" y="25"/>
                  <a:pt x="68" y="23"/>
                </a:cubicBezTo>
                <a:cubicBezTo>
                  <a:pt x="68" y="2"/>
                  <a:pt x="68" y="2"/>
                  <a:pt x="68" y="2"/>
                </a:cubicBezTo>
                <a:cubicBezTo>
                  <a:pt x="68" y="1"/>
                  <a:pt x="67" y="0"/>
                  <a:pt x="66" y="0"/>
                </a:cubicBezTo>
                <a:cubicBezTo>
                  <a:pt x="29" y="0"/>
                  <a:pt x="29" y="0"/>
                  <a:pt x="29" y="0"/>
                </a:cubicBezTo>
                <a:cubicBezTo>
                  <a:pt x="27" y="0"/>
                  <a:pt x="26" y="1"/>
                  <a:pt x="26" y="2"/>
                </a:cubicBezTo>
                <a:cubicBezTo>
                  <a:pt x="26" y="10"/>
                  <a:pt x="26" y="10"/>
                  <a:pt x="26" y="10"/>
                </a:cubicBezTo>
                <a:cubicBezTo>
                  <a:pt x="8" y="10"/>
                  <a:pt x="8" y="10"/>
                  <a:pt x="8" y="10"/>
                </a:cubicBezTo>
                <a:cubicBezTo>
                  <a:pt x="4" y="10"/>
                  <a:pt x="0" y="14"/>
                  <a:pt x="0" y="18"/>
                </a:cubicBezTo>
                <a:cubicBezTo>
                  <a:pt x="0" y="75"/>
                  <a:pt x="0" y="75"/>
                  <a:pt x="0" y="75"/>
                </a:cubicBezTo>
                <a:cubicBezTo>
                  <a:pt x="0" y="80"/>
                  <a:pt x="4" y="83"/>
                  <a:pt x="8" y="83"/>
                </a:cubicBezTo>
                <a:lnTo>
                  <a:pt x="15" y="83"/>
                </a:lnTo>
                <a:close/>
                <a:moveTo>
                  <a:pt x="32" y="5"/>
                </a:moveTo>
                <a:cubicBezTo>
                  <a:pt x="63" y="5"/>
                  <a:pt x="63" y="5"/>
                  <a:pt x="63" y="5"/>
                </a:cubicBezTo>
                <a:cubicBezTo>
                  <a:pt x="63" y="21"/>
                  <a:pt x="63" y="21"/>
                  <a:pt x="63" y="21"/>
                </a:cubicBezTo>
                <a:cubicBezTo>
                  <a:pt x="32" y="21"/>
                  <a:pt x="32" y="21"/>
                  <a:pt x="32" y="21"/>
                </a:cubicBezTo>
                <a:lnTo>
                  <a:pt x="32" y="5"/>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23" name="Freeform 365">
            <a:extLst>
              <a:ext uri="{FF2B5EF4-FFF2-40B4-BE49-F238E27FC236}">
                <a16:creationId xmlns:a16="http://schemas.microsoft.com/office/drawing/2014/main" id="{2330A851-A724-0B9B-D829-F3BA7691B11A}"/>
              </a:ext>
            </a:extLst>
          </xdr:cNvPr>
          <xdr:cNvSpPr>
            <a:spLocks noEditPoints="1"/>
          </xdr:cNvSpPr>
        </xdr:nvSpPr>
        <xdr:spPr bwMode="auto">
          <a:xfrm>
            <a:off x="6697663" y="3778251"/>
            <a:ext cx="247650" cy="334963"/>
          </a:xfrm>
          <a:custGeom>
            <a:avLst/>
            <a:gdLst>
              <a:gd name="T0" fmla="*/ 60 w 68"/>
              <a:gd name="T1" fmla="*/ 8 h 92"/>
              <a:gd name="T2" fmla="*/ 54 w 68"/>
              <a:gd name="T3" fmla="*/ 8 h 92"/>
              <a:gd name="T4" fmla="*/ 57 w 68"/>
              <a:gd name="T5" fmla="*/ 5 h 92"/>
              <a:gd name="T6" fmla="*/ 57 w 68"/>
              <a:gd name="T7" fmla="*/ 1 h 92"/>
              <a:gd name="T8" fmla="*/ 53 w 68"/>
              <a:gd name="T9" fmla="*/ 1 h 92"/>
              <a:gd name="T10" fmla="*/ 45 w 68"/>
              <a:gd name="T11" fmla="*/ 9 h 92"/>
              <a:gd name="T12" fmla="*/ 45 w 68"/>
              <a:gd name="T13" fmla="*/ 13 h 92"/>
              <a:gd name="T14" fmla="*/ 53 w 68"/>
              <a:gd name="T15" fmla="*/ 20 h 92"/>
              <a:gd name="T16" fmla="*/ 57 w 68"/>
              <a:gd name="T17" fmla="*/ 20 h 92"/>
              <a:gd name="T18" fmla="*/ 57 w 68"/>
              <a:gd name="T19" fmla="*/ 17 h 92"/>
              <a:gd name="T20" fmla="*/ 54 w 68"/>
              <a:gd name="T21" fmla="*/ 13 h 92"/>
              <a:gd name="T22" fmla="*/ 60 w 68"/>
              <a:gd name="T23" fmla="*/ 13 h 92"/>
              <a:gd name="T24" fmla="*/ 63 w 68"/>
              <a:gd name="T25" fmla="*/ 16 h 92"/>
              <a:gd name="T26" fmla="*/ 63 w 68"/>
              <a:gd name="T27" fmla="*/ 76 h 92"/>
              <a:gd name="T28" fmla="*/ 60 w 68"/>
              <a:gd name="T29" fmla="*/ 79 h 92"/>
              <a:gd name="T30" fmla="*/ 42 w 68"/>
              <a:gd name="T31" fmla="*/ 79 h 92"/>
              <a:gd name="T32" fmla="*/ 42 w 68"/>
              <a:gd name="T33" fmla="*/ 68 h 92"/>
              <a:gd name="T34" fmla="*/ 40 w 68"/>
              <a:gd name="T35" fmla="*/ 66 h 92"/>
              <a:gd name="T36" fmla="*/ 3 w 68"/>
              <a:gd name="T37" fmla="*/ 66 h 92"/>
              <a:gd name="T38" fmla="*/ 0 w 68"/>
              <a:gd name="T39" fmla="*/ 68 h 92"/>
              <a:gd name="T40" fmla="*/ 0 w 68"/>
              <a:gd name="T41" fmla="*/ 89 h 92"/>
              <a:gd name="T42" fmla="*/ 3 w 68"/>
              <a:gd name="T43" fmla="*/ 92 h 92"/>
              <a:gd name="T44" fmla="*/ 40 w 68"/>
              <a:gd name="T45" fmla="*/ 92 h 92"/>
              <a:gd name="T46" fmla="*/ 42 w 68"/>
              <a:gd name="T47" fmla="*/ 89 h 92"/>
              <a:gd name="T48" fmla="*/ 42 w 68"/>
              <a:gd name="T49" fmla="*/ 84 h 92"/>
              <a:gd name="T50" fmla="*/ 60 w 68"/>
              <a:gd name="T51" fmla="*/ 84 h 92"/>
              <a:gd name="T52" fmla="*/ 68 w 68"/>
              <a:gd name="T53" fmla="*/ 76 h 92"/>
              <a:gd name="T54" fmla="*/ 68 w 68"/>
              <a:gd name="T55" fmla="*/ 16 h 92"/>
              <a:gd name="T56" fmla="*/ 60 w 68"/>
              <a:gd name="T57" fmla="*/ 8 h 92"/>
              <a:gd name="T58" fmla="*/ 37 w 68"/>
              <a:gd name="T59" fmla="*/ 87 h 92"/>
              <a:gd name="T60" fmla="*/ 6 w 68"/>
              <a:gd name="T61" fmla="*/ 87 h 92"/>
              <a:gd name="T62" fmla="*/ 6 w 68"/>
              <a:gd name="T63" fmla="*/ 71 h 92"/>
              <a:gd name="T64" fmla="*/ 37 w 68"/>
              <a:gd name="T65" fmla="*/ 71 h 92"/>
              <a:gd name="T66" fmla="*/ 37 w 68"/>
              <a:gd name="T67" fmla="*/ 87 h 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68" h="92">
                <a:moveTo>
                  <a:pt x="60" y="8"/>
                </a:moveTo>
                <a:cubicBezTo>
                  <a:pt x="54" y="8"/>
                  <a:pt x="54" y="8"/>
                  <a:pt x="54" y="8"/>
                </a:cubicBezTo>
                <a:cubicBezTo>
                  <a:pt x="57" y="5"/>
                  <a:pt x="57" y="5"/>
                  <a:pt x="57" y="5"/>
                </a:cubicBezTo>
                <a:cubicBezTo>
                  <a:pt x="58" y="4"/>
                  <a:pt x="58" y="2"/>
                  <a:pt x="57" y="1"/>
                </a:cubicBezTo>
                <a:cubicBezTo>
                  <a:pt x="56" y="0"/>
                  <a:pt x="54" y="0"/>
                  <a:pt x="53" y="1"/>
                </a:cubicBezTo>
                <a:cubicBezTo>
                  <a:pt x="45" y="9"/>
                  <a:pt x="45" y="9"/>
                  <a:pt x="45" y="9"/>
                </a:cubicBezTo>
                <a:cubicBezTo>
                  <a:pt x="44" y="10"/>
                  <a:pt x="44" y="12"/>
                  <a:pt x="45" y="13"/>
                </a:cubicBezTo>
                <a:cubicBezTo>
                  <a:pt x="53" y="20"/>
                  <a:pt x="53" y="20"/>
                  <a:pt x="53" y="20"/>
                </a:cubicBezTo>
                <a:cubicBezTo>
                  <a:pt x="54" y="21"/>
                  <a:pt x="56" y="21"/>
                  <a:pt x="57" y="20"/>
                </a:cubicBezTo>
                <a:cubicBezTo>
                  <a:pt x="58" y="19"/>
                  <a:pt x="58" y="18"/>
                  <a:pt x="57" y="17"/>
                </a:cubicBezTo>
                <a:cubicBezTo>
                  <a:pt x="54" y="13"/>
                  <a:pt x="54" y="13"/>
                  <a:pt x="54" y="13"/>
                </a:cubicBezTo>
                <a:cubicBezTo>
                  <a:pt x="60" y="13"/>
                  <a:pt x="60" y="13"/>
                  <a:pt x="60" y="13"/>
                </a:cubicBezTo>
                <a:cubicBezTo>
                  <a:pt x="62" y="13"/>
                  <a:pt x="63" y="14"/>
                  <a:pt x="63" y="16"/>
                </a:cubicBezTo>
                <a:cubicBezTo>
                  <a:pt x="63" y="76"/>
                  <a:pt x="63" y="76"/>
                  <a:pt x="63" y="76"/>
                </a:cubicBezTo>
                <a:cubicBezTo>
                  <a:pt x="63" y="78"/>
                  <a:pt x="62" y="79"/>
                  <a:pt x="60" y="79"/>
                </a:cubicBezTo>
                <a:cubicBezTo>
                  <a:pt x="42" y="79"/>
                  <a:pt x="42" y="79"/>
                  <a:pt x="42" y="79"/>
                </a:cubicBezTo>
                <a:cubicBezTo>
                  <a:pt x="42" y="68"/>
                  <a:pt x="42" y="68"/>
                  <a:pt x="42" y="68"/>
                </a:cubicBezTo>
                <a:cubicBezTo>
                  <a:pt x="42" y="67"/>
                  <a:pt x="41" y="66"/>
                  <a:pt x="40" y="66"/>
                </a:cubicBezTo>
                <a:cubicBezTo>
                  <a:pt x="3" y="66"/>
                  <a:pt x="3" y="66"/>
                  <a:pt x="3" y="66"/>
                </a:cubicBezTo>
                <a:cubicBezTo>
                  <a:pt x="1" y="66"/>
                  <a:pt x="0" y="67"/>
                  <a:pt x="0" y="68"/>
                </a:cubicBezTo>
                <a:cubicBezTo>
                  <a:pt x="0" y="89"/>
                  <a:pt x="0" y="89"/>
                  <a:pt x="0" y="89"/>
                </a:cubicBezTo>
                <a:cubicBezTo>
                  <a:pt x="0" y="91"/>
                  <a:pt x="1" y="92"/>
                  <a:pt x="3" y="92"/>
                </a:cubicBezTo>
                <a:cubicBezTo>
                  <a:pt x="40" y="92"/>
                  <a:pt x="40" y="92"/>
                  <a:pt x="40" y="92"/>
                </a:cubicBezTo>
                <a:cubicBezTo>
                  <a:pt x="41" y="92"/>
                  <a:pt x="42" y="91"/>
                  <a:pt x="42" y="89"/>
                </a:cubicBezTo>
                <a:cubicBezTo>
                  <a:pt x="42" y="84"/>
                  <a:pt x="42" y="84"/>
                  <a:pt x="42" y="84"/>
                </a:cubicBezTo>
                <a:cubicBezTo>
                  <a:pt x="60" y="84"/>
                  <a:pt x="60" y="84"/>
                  <a:pt x="60" y="84"/>
                </a:cubicBezTo>
                <a:cubicBezTo>
                  <a:pt x="65" y="84"/>
                  <a:pt x="68" y="80"/>
                  <a:pt x="68" y="76"/>
                </a:cubicBezTo>
                <a:cubicBezTo>
                  <a:pt x="68" y="16"/>
                  <a:pt x="68" y="16"/>
                  <a:pt x="68" y="16"/>
                </a:cubicBezTo>
                <a:cubicBezTo>
                  <a:pt x="68" y="12"/>
                  <a:pt x="65" y="8"/>
                  <a:pt x="60" y="8"/>
                </a:cubicBezTo>
                <a:close/>
                <a:moveTo>
                  <a:pt x="37" y="87"/>
                </a:moveTo>
                <a:cubicBezTo>
                  <a:pt x="6" y="87"/>
                  <a:pt x="6" y="87"/>
                  <a:pt x="6" y="87"/>
                </a:cubicBezTo>
                <a:cubicBezTo>
                  <a:pt x="6" y="71"/>
                  <a:pt x="6" y="71"/>
                  <a:pt x="6" y="71"/>
                </a:cubicBezTo>
                <a:cubicBezTo>
                  <a:pt x="37" y="71"/>
                  <a:pt x="37" y="71"/>
                  <a:pt x="37" y="71"/>
                </a:cubicBezTo>
                <a:lnTo>
                  <a:pt x="37" y="87"/>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grpSp>
    <xdr:clientData/>
  </xdr:twoCellAnchor>
  <xdr:twoCellAnchor>
    <xdr:from>
      <xdr:col>0</xdr:col>
      <xdr:colOff>836861</xdr:colOff>
      <xdr:row>12</xdr:row>
      <xdr:rowOff>121031</xdr:rowOff>
    </xdr:from>
    <xdr:to>
      <xdr:col>0</xdr:col>
      <xdr:colOff>1561363</xdr:colOff>
      <xdr:row>15</xdr:row>
      <xdr:rowOff>172878</xdr:rowOff>
    </xdr:to>
    <xdr:grpSp>
      <xdr:nvGrpSpPr>
        <xdr:cNvPr id="6" name="Google Shape;14034;p105">
          <a:hlinkClick xmlns:r="http://schemas.openxmlformats.org/officeDocument/2006/relationships" r:id="rId4"/>
          <a:extLst>
            <a:ext uri="{FF2B5EF4-FFF2-40B4-BE49-F238E27FC236}">
              <a16:creationId xmlns:a16="http://schemas.microsoft.com/office/drawing/2014/main" id="{AD975F95-5C9F-45FF-D2D8-86D18D3FD21F}"/>
            </a:ext>
          </a:extLst>
        </xdr:cNvPr>
        <xdr:cNvGrpSpPr/>
      </xdr:nvGrpSpPr>
      <xdr:grpSpPr>
        <a:xfrm>
          <a:off x="836861" y="2833751"/>
          <a:ext cx="724502" cy="691927"/>
          <a:chOff x="7158637" y="3353074"/>
          <a:chExt cx="357056" cy="357408"/>
        </a:xfrm>
        <a:solidFill>
          <a:schemeClr val="bg1"/>
        </a:solidFill>
      </xdr:grpSpPr>
      <xdr:sp macro="" textlink="">
        <xdr:nvSpPr>
          <xdr:cNvPr id="8" name="Google Shape;14035;p105">
            <a:extLst>
              <a:ext uri="{FF2B5EF4-FFF2-40B4-BE49-F238E27FC236}">
                <a16:creationId xmlns:a16="http://schemas.microsoft.com/office/drawing/2014/main" id="{CB5639DF-2E47-9D7E-8F78-25926ED0C293}"/>
              </a:ext>
            </a:extLst>
          </xdr:cNvPr>
          <xdr:cNvSpPr/>
        </xdr:nvSpPr>
        <xdr:spPr>
          <a:xfrm>
            <a:off x="7158637" y="3353074"/>
            <a:ext cx="357056" cy="357408"/>
          </a:xfrm>
          <a:custGeom>
            <a:avLst/>
            <a:gdLst/>
            <a:ahLst/>
            <a:cxnLst/>
            <a:rect l="l" t="t" r="r" b="b"/>
            <a:pathLst>
              <a:path w="11158" h="11169" extrusionOk="0">
                <a:moveTo>
                  <a:pt x="7157" y="2489"/>
                </a:moveTo>
                <a:cubicBezTo>
                  <a:pt x="7192" y="2489"/>
                  <a:pt x="7204" y="2501"/>
                  <a:pt x="7204" y="2501"/>
                </a:cubicBezTo>
                <a:cubicBezTo>
                  <a:pt x="7216" y="2513"/>
                  <a:pt x="7228" y="2537"/>
                  <a:pt x="7228" y="2560"/>
                </a:cubicBezTo>
                <a:cubicBezTo>
                  <a:pt x="7228" y="2608"/>
                  <a:pt x="7204" y="2632"/>
                  <a:pt x="7157" y="2656"/>
                </a:cubicBezTo>
                <a:lnTo>
                  <a:pt x="6776" y="2691"/>
                </a:lnTo>
                <a:lnTo>
                  <a:pt x="6788" y="2656"/>
                </a:lnTo>
                <a:cubicBezTo>
                  <a:pt x="6811" y="2596"/>
                  <a:pt x="6859" y="2548"/>
                  <a:pt x="6919" y="2537"/>
                </a:cubicBezTo>
                <a:lnTo>
                  <a:pt x="7145" y="2489"/>
                </a:lnTo>
                <a:close/>
                <a:moveTo>
                  <a:pt x="5192" y="2632"/>
                </a:moveTo>
                <a:cubicBezTo>
                  <a:pt x="5014" y="3084"/>
                  <a:pt x="5014" y="3108"/>
                  <a:pt x="5014" y="3144"/>
                </a:cubicBezTo>
                <a:cubicBezTo>
                  <a:pt x="5002" y="3227"/>
                  <a:pt x="5073" y="3310"/>
                  <a:pt x="5168" y="3310"/>
                </a:cubicBezTo>
                <a:cubicBezTo>
                  <a:pt x="5240" y="3310"/>
                  <a:pt x="5311" y="3251"/>
                  <a:pt x="5323" y="3168"/>
                </a:cubicBezTo>
                <a:cubicBezTo>
                  <a:pt x="5335" y="3132"/>
                  <a:pt x="5395" y="2989"/>
                  <a:pt x="5466" y="2810"/>
                </a:cubicBezTo>
                <a:lnTo>
                  <a:pt x="5549" y="2953"/>
                </a:lnTo>
                <a:cubicBezTo>
                  <a:pt x="5641" y="3100"/>
                  <a:pt x="5803" y="3176"/>
                  <a:pt x="5966" y="3176"/>
                </a:cubicBezTo>
                <a:cubicBezTo>
                  <a:pt x="6014" y="3176"/>
                  <a:pt x="6062" y="3169"/>
                  <a:pt x="6109" y="3156"/>
                </a:cubicBezTo>
                <a:lnTo>
                  <a:pt x="6347" y="3096"/>
                </a:lnTo>
                <a:cubicBezTo>
                  <a:pt x="6347" y="3156"/>
                  <a:pt x="6383" y="3215"/>
                  <a:pt x="6442" y="3251"/>
                </a:cubicBezTo>
                <a:lnTo>
                  <a:pt x="6811" y="3441"/>
                </a:lnTo>
                <a:lnTo>
                  <a:pt x="6788" y="3489"/>
                </a:lnTo>
                <a:lnTo>
                  <a:pt x="5264" y="3489"/>
                </a:lnTo>
                <a:lnTo>
                  <a:pt x="4049" y="3013"/>
                </a:lnTo>
                <a:lnTo>
                  <a:pt x="4299" y="2667"/>
                </a:lnTo>
                <a:lnTo>
                  <a:pt x="5192" y="2632"/>
                </a:lnTo>
                <a:close/>
                <a:moveTo>
                  <a:pt x="382" y="6442"/>
                </a:moveTo>
                <a:lnTo>
                  <a:pt x="1001" y="7025"/>
                </a:lnTo>
                <a:cubicBezTo>
                  <a:pt x="1037" y="7073"/>
                  <a:pt x="1061" y="7132"/>
                  <a:pt x="1061" y="7192"/>
                </a:cubicBezTo>
                <a:lnTo>
                  <a:pt x="953" y="8085"/>
                </a:lnTo>
                <a:cubicBezTo>
                  <a:pt x="668" y="7573"/>
                  <a:pt x="489" y="7025"/>
                  <a:pt x="382" y="6442"/>
                </a:cubicBezTo>
                <a:close/>
                <a:moveTo>
                  <a:pt x="5537" y="310"/>
                </a:moveTo>
                <a:cubicBezTo>
                  <a:pt x="6930" y="310"/>
                  <a:pt x="8228" y="870"/>
                  <a:pt x="9228" y="1846"/>
                </a:cubicBezTo>
                <a:cubicBezTo>
                  <a:pt x="10193" y="2810"/>
                  <a:pt x="10729" y="4084"/>
                  <a:pt x="10752" y="5430"/>
                </a:cubicBezTo>
                <a:cubicBezTo>
                  <a:pt x="10717" y="5418"/>
                  <a:pt x="10669" y="5394"/>
                  <a:pt x="10657" y="5346"/>
                </a:cubicBezTo>
                <a:lnTo>
                  <a:pt x="10419" y="4894"/>
                </a:lnTo>
                <a:cubicBezTo>
                  <a:pt x="10386" y="4845"/>
                  <a:pt x="10325" y="4818"/>
                  <a:pt x="10267" y="4818"/>
                </a:cubicBezTo>
                <a:cubicBezTo>
                  <a:pt x="10240" y="4818"/>
                  <a:pt x="10215" y="4823"/>
                  <a:pt x="10193" y="4834"/>
                </a:cubicBezTo>
                <a:cubicBezTo>
                  <a:pt x="10181" y="4894"/>
                  <a:pt x="10145" y="4989"/>
                  <a:pt x="10193" y="5073"/>
                </a:cubicBezTo>
                <a:lnTo>
                  <a:pt x="10431" y="5525"/>
                </a:lnTo>
                <a:cubicBezTo>
                  <a:pt x="10490" y="5644"/>
                  <a:pt x="10598" y="5727"/>
                  <a:pt x="10729" y="5763"/>
                </a:cubicBezTo>
                <a:lnTo>
                  <a:pt x="10824" y="5787"/>
                </a:lnTo>
                <a:cubicBezTo>
                  <a:pt x="10752" y="7120"/>
                  <a:pt x="10228" y="8347"/>
                  <a:pt x="9288" y="9287"/>
                </a:cubicBezTo>
                <a:cubicBezTo>
                  <a:pt x="8288" y="10287"/>
                  <a:pt x="6978" y="10823"/>
                  <a:pt x="5561" y="10823"/>
                </a:cubicBezTo>
                <a:cubicBezTo>
                  <a:pt x="4168" y="10823"/>
                  <a:pt x="2847" y="10276"/>
                  <a:pt x="1846" y="9287"/>
                </a:cubicBezTo>
                <a:cubicBezTo>
                  <a:pt x="1608" y="9049"/>
                  <a:pt x="1394" y="8799"/>
                  <a:pt x="1215" y="8525"/>
                </a:cubicBezTo>
                <a:lnTo>
                  <a:pt x="1370" y="7216"/>
                </a:lnTo>
                <a:cubicBezTo>
                  <a:pt x="1382" y="7061"/>
                  <a:pt x="1323" y="6906"/>
                  <a:pt x="1215" y="6787"/>
                </a:cubicBezTo>
                <a:lnTo>
                  <a:pt x="322" y="5930"/>
                </a:lnTo>
                <a:cubicBezTo>
                  <a:pt x="311" y="5811"/>
                  <a:pt x="311" y="5692"/>
                  <a:pt x="311" y="5573"/>
                </a:cubicBezTo>
                <a:cubicBezTo>
                  <a:pt x="311" y="4168"/>
                  <a:pt x="858" y="2846"/>
                  <a:pt x="1846" y="1846"/>
                </a:cubicBezTo>
                <a:cubicBezTo>
                  <a:pt x="2466" y="1227"/>
                  <a:pt x="3216" y="774"/>
                  <a:pt x="4037" y="536"/>
                </a:cubicBezTo>
                <a:lnTo>
                  <a:pt x="4037" y="536"/>
                </a:lnTo>
                <a:lnTo>
                  <a:pt x="3930" y="822"/>
                </a:lnTo>
                <a:cubicBezTo>
                  <a:pt x="3894" y="905"/>
                  <a:pt x="3942" y="1001"/>
                  <a:pt x="4013" y="1024"/>
                </a:cubicBezTo>
                <a:cubicBezTo>
                  <a:pt x="4025" y="1024"/>
                  <a:pt x="4061" y="1048"/>
                  <a:pt x="4073" y="1048"/>
                </a:cubicBezTo>
                <a:cubicBezTo>
                  <a:pt x="4132" y="1048"/>
                  <a:pt x="4216" y="1001"/>
                  <a:pt x="4228" y="941"/>
                </a:cubicBezTo>
                <a:lnTo>
                  <a:pt x="4418" y="453"/>
                </a:lnTo>
                <a:cubicBezTo>
                  <a:pt x="4692" y="393"/>
                  <a:pt x="4966" y="346"/>
                  <a:pt x="5252" y="334"/>
                </a:cubicBezTo>
                <a:lnTo>
                  <a:pt x="5252" y="334"/>
                </a:lnTo>
                <a:lnTo>
                  <a:pt x="5025" y="1227"/>
                </a:lnTo>
                <a:lnTo>
                  <a:pt x="4966" y="1239"/>
                </a:lnTo>
                <a:lnTo>
                  <a:pt x="4073" y="1239"/>
                </a:lnTo>
                <a:cubicBezTo>
                  <a:pt x="3906" y="1239"/>
                  <a:pt x="3763" y="1358"/>
                  <a:pt x="3728" y="1536"/>
                </a:cubicBezTo>
                <a:lnTo>
                  <a:pt x="3656" y="2120"/>
                </a:lnTo>
                <a:lnTo>
                  <a:pt x="3251" y="2132"/>
                </a:lnTo>
                <a:cubicBezTo>
                  <a:pt x="3073" y="2144"/>
                  <a:pt x="2942" y="2275"/>
                  <a:pt x="2930" y="2453"/>
                </a:cubicBezTo>
                <a:lnTo>
                  <a:pt x="2918" y="2918"/>
                </a:lnTo>
                <a:cubicBezTo>
                  <a:pt x="2918" y="3025"/>
                  <a:pt x="2942" y="3108"/>
                  <a:pt x="3013" y="3168"/>
                </a:cubicBezTo>
                <a:cubicBezTo>
                  <a:pt x="3083" y="3238"/>
                  <a:pt x="3154" y="3266"/>
                  <a:pt x="3238" y="3266"/>
                </a:cubicBezTo>
                <a:cubicBezTo>
                  <a:pt x="3254" y="3266"/>
                  <a:pt x="3270" y="3265"/>
                  <a:pt x="3287" y="3263"/>
                </a:cubicBezTo>
                <a:lnTo>
                  <a:pt x="3311" y="3263"/>
                </a:lnTo>
                <a:lnTo>
                  <a:pt x="2989" y="3572"/>
                </a:lnTo>
                <a:cubicBezTo>
                  <a:pt x="2930" y="3632"/>
                  <a:pt x="2918" y="3739"/>
                  <a:pt x="2978" y="3810"/>
                </a:cubicBezTo>
                <a:cubicBezTo>
                  <a:pt x="3001" y="3846"/>
                  <a:pt x="3049" y="3870"/>
                  <a:pt x="3097" y="3870"/>
                </a:cubicBezTo>
                <a:cubicBezTo>
                  <a:pt x="3132" y="3870"/>
                  <a:pt x="3168" y="3858"/>
                  <a:pt x="3204" y="3822"/>
                </a:cubicBezTo>
                <a:lnTo>
                  <a:pt x="3811" y="3263"/>
                </a:lnTo>
                <a:lnTo>
                  <a:pt x="5144" y="3799"/>
                </a:lnTo>
                <a:cubicBezTo>
                  <a:pt x="5156" y="3810"/>
                  <a:pt x="5192" y="3810"/>
                  <a:pt x="5204" y="3810"/>
                </a:cubicBezTo>
                <a:lnTo>
                  <a:pt x="6847" y="3810"/>
                </a:lnTo>
                <a:cubicBezTo>
                  <a:pt x="6907" y="3810"/>
                  <a:pt x="6954" y="3787"/>
                  <a:pt x="6978" y="3739"/>
                </a:cubicBezTo>
                <a:lnTo>
                  <a:pt x="7157" y="3465"/>
                </a:lnTo>
                <a:cubicBezTo>
                  <a:pt x="7192" y="3429"/>
                  <a:pt x="7192" y="3382"/>
                  <a:pt x="7192" y="3334"/>
                </a:cubicBezTo>
                <a:cubicBezTo>
                  <a:pt x="7169" y="3287"/>
                  <a:pt x="7145" y="3251"/>
                  <a:pt x="7097" y="3227"/>
                </a:cubicBezTo>
                <a:lnTo>
                  <a:pt x="6680" y="3025"/>
                </a:lnTo>
                <a:lnTo>
                  <a:pt x="7169" y="2965"/>
                </a:lnTo>
                <a:cubicBezTo>
                  <a:pt x="7383" y="2929"/>
                  <a:pt x="7550" y="2751"/>
                  <a:pt x="7526" y="2548"/>
                </a:cubicBezTo>
                <a:cubicBezTo>
                  <a:pt x="7526" y="2429"/>
                  <a:pt x="7466" y="2322"/>
                  <a:pt x="7371" y="2251"/>
                </a:cubicBezTo>
                <a:cubicBezTo>
                  <a:pt x="7301" y="2198"/>
                  <a:pt x="7219" y="2165"/>
                  <a:pt x="7133" y="2165"/>
                </a:cubicBezTo>
                <a:cubicBezTo>
                  <a:pt x="7101" y="2165"/>
                  <a:pt x="7069" y="2170"/>
                  <a:pt x="7038" y="2179"/>
                </a:cubicBezTo>
                <a:lnTo>
                  <a:pt x="6811" y="2215"/>
                </a:lnTo>
                <a:cubicBezTo>
                  <a:pt x="6633" y="2251"/>
                  <a:pt x="6502" y="2370"/>
                  <a:pt x="6442" y="2548"/>
                </a:cubicBezTo>
                <a:lnTo>
                  <a:pt x="6371" y="2751"/>
                </a:lnTo>
                <a:lnTo>
                  <a:pt x="6002" y="2858"/>
                </a:lnTo>
                <a:cubicBezTo>
                  <a:pt x="5988" y="2860"/>
                  <a:pt x="5974" y="2861"/>
                  <a:pt x="5960" y="2861"/>
                </a:cubicBezTo>
                <a:cubicBezTo>
                  <a:pt x="5892" y="2861"/>
                  <a:pt x="5827" y="2836"/>
                  <a:pt x="5787" y="2787"/>
                </a:cubicBezTo>
                <a:lnTo>
                  <a:pt x="5525" y="2382"/>
                </a:lnTo>
                <a:cubicBezTo>
                  <a:pt x="5490" y="2334"/>
                  <a:pt x="5430" y="2310"/>
                  <a:pt x="5371" y="2310"/>
                </a:cubicBezTo>
                <a:lnTo>
                  <a:pt x="4156" y="2358"/>
                </a:lnTo>
                <a:cubicBezTo>
                  <a:pt x="4109" y="2358"/>
                  <a:pt x="4049" y="2382"/>
                  <a:pt x="4013" y="2429"/>
                </a:cubicBezTo>
                <a:lnTo>
                  <a:pt x="3644" y="2953"/>
                </a:lnTo>
                <a:lnTo>
                  <a:pt x="3216" y="2977"/>
                </a:lnTo>
                <a:lnTo>
                  <a:pt x="3204" y="2977"/>
                </a:lnTo>
                <a:lnTo>
                  <a:pt x="3204" y="2965"/>
                </a:lnTo>
                <a:lnTo>
                  <a:pt x="3216" y="2501"/>
                </a:lnTo>
                <a:cubicBezTo>
                  <a:pt x="3216" y="2501"/>
                  <a:pt x="3216" y="2489"/>
                  <a:pt x="3228" y="2489"/>
                </a:cubicBezTo>
                <a:lnTo>
                  <a:pt x="3763" y="2453"/>
                </a:lnTo>
                <a:cubicBezTo>
                  <a:pt x="3835" y="2453"/>
                  <a:pt x="3906" y="2394"/>
                  <a:pt x="3906" y="2310"/>
                </a:cubicBezTo>
                <a:lnTo>
                  <a:pt x="4001" y="1584"/>
                </a:lnTo>
                <a:cubicBezTo>
                  <a:pt x="4001" y="1584"/>
                  <a:pt x="4001" y="1560"/>
                  <a:pt x="4013" y="1560"/>
                </a:cubicBezTo>
                <a:lnTo>
                  <a:pt x="4966" y="1560"/>
                </a:lnTo>
                <a:lnTo>
                  <a:pt x="5871" y="1310"/>
                </a:lnTo>
                <a:cubicBezTo>
                  <a:pt x="5918" y="1298"/>
                  <a:pt x="5966" y="1263"/>
                  <a:pt x="5978" y="1203"/>
                </a:cubicBezTo>
                <a:lnTo>
                  <a:pt x="6097" y="882"/>
                </a:lnTo>
                <a:cubicBezTo>
                  <a:pt x="6133" y="786"/>
                  <a:pt x="6085" y="703"/>
                  <a:pt x="5990" y="667"/>
                </a:cubicBezTo>
                <a:cubicBezTo>
                  <a:pt x="5975" y="663"/>
                  <a:pt x="5960" y="661"/>
                  <a:pt x="5946" y="661"/>
                </a:cubicBezTo>
                <a:cubicBezTo>
                  <a:pt x="5875" y="661"/>
                  <a:pt x="5807" y="706"/>
                  <a:pt x="5787" y="774"/>
                </a:cubicBezTo>
                <a:lnTo>
                  <a:pt x="5692" y="1013"/>
                </a:lnTo>
                <a:lnTo>
                  <a:pt x="5323" y="1120"/>
                </a:lnTo>
                <a:lnTo>
                  <a:pt x="5537" y="310"/>
                </a:lnTo>
                <a:close/>
                <a:moveTo>
                  <a:pt x="5585" y="0"/>
                </a:moveTo>
                <a:cubicBezTo>
                  <a:pt x="4097" y="0"/>
                  <a:pt x="2692" y="584"/>
                  <a:pt x="1632" y="1644"/>
                </a:cubicBezTo>
                <a:cubicBezTo>
                  <a:pt x="584" y="2691"/>
                  <a:pt x="1" y="4096"/>
                  <a:pt x="1" y="5585"/>
                </a:cubicBezTo>
                <a:cubicBezTo>
                  <a:pt x="1" y="7073"/>
                  <a:pt x="584" y="8466"/>
                  <a:pt x="1632" y="9525"/>
                </a:cubicBezTo>
                <a:cubicBezTo>
                  <a:pt x="2692" y="10585"/>
                  <a:pt x="4097" y="11169"/>
                  <a:pt x="5585" y="11169"/>
                </a:cubicBezTo>
                <a:cubicBezTo>
                  <a:pt x="7073" y="11169"/>
                  <a:pt x="8466" y="10585"/>
                  <a:pt x="9526" y="9525"/>
                </a:cubicBezTo>
                <a:cubicBezTo>
                  <a:pt x="10586" y="8466"/>
                  <a:pt x="11157" y="7073"/>
                  <a:pt x="11157" y="5585"/>
                </a:cubicBezTo>
                <a:cubicBezTo>
                  <a:pt x="11157" y="4096"/>
                  <a:pt x="10586" y="2691"/>
                  <a:pt x="9526" y="1644"/>
                </a:cubicBezTo>
                <a:cubicBezTo>
                  <a:pt x="8466" y="584"/>
                  <a:pt x="7073" y="0"/>
                  <a:pt x="5585" y="0"/>
                </a:cubicBezTo>
                <a:close/>
              </a:path>
            </a:pathLst>
          </a:custGeom>
          <a:grpFill/>
          <a:ln>
            <a:noFill/>
          </a:ln>
        </xdr:spPr>
        <xdr:txBody>
          <a:bodyPr spcFirstLastPara="1" wrap="square" lIns="121900" tIns="121900" rIns="121900" bIns="121900" anchor="ctr" anchorCtr="0">
            <a:no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sz="2400">
              <a:latin typeface="Montserrat" pitchFamily="2" charset="77"/>
            </a:endParaRPr>
          </a:p>
        </xdr:txBody>
      </xdr:sp>
      <xdr:sp macro="" textlink="">
        <xdr:nvSpPr>
          <xdr:cNvPr id="12" name="Google Shape;14036;p105">
            <a:extLst>
              <a:ext uri="{FF2B5EF4-FFF2-40B4-BE49-F238E27FC236}">
                <a16:creationId xmlns:a16="http://schemas.microsoft.com/office/drawing/2014/main" id="{AC0D30B2-7680-2453-87CA-A4F8061A589B}"/>
              </a:ext>
            </a:extLst>
          </xdr:cNvPr>
          <xdr:cNvSpPr/>
        </xdr:nvSpPr>
        <xdr:spPr>
          <a:xfrm>
            <a:off x="7406669" y="3594898"/>
            <a:ext cx="26336" cy="27968"/>
          </a:xfrm>
          <a:custGeom>
            <a:avLst/>
            <a:gdLst/>
            <a:ahLst/>
            <a:cxnLst/>
            <a:rect l="l" t="t" r="r" b="b"/>
            <a:pathLst>
              <a:path w="823" h="874" extrusionOk="0">
                <a:moveTo>
                  <a:pt x="637" y="1"/>
                </a:moveTo>
                <a:cubicBezTo>
                  <a:pt x="592" y="1"/>
                  <a:pt x="551" y="19"/>
                  <a:pt x="525" y="52"/>
                </a:cubicBezTo>
                <a:lnTo>
                  <a:pt x="60" y="599"/>
                </a:lnTo>
                <a:cubicBezTo>
                  <a:pt x="1" y="671"/>
                  <a:pt x="13" y="778"/>
                  <a:pt x="72" y="825"/>
                </a:cubicBezTo>
                <a:cubicBezTo>
                  <a:pt x="108" y="849"/>
                  <a:pt x="156" y="873"/>
                  <a:pt x="180" y="873"/>
                </a:cubicBezTo>
                <a:cubicBezTo>
                  <a:pt x="227" y="873"/>
                  <a:pt x="275" y="849"/>
                  <a:pt x="299" y="814"/>
                </a:cubicBezTo>
                <a:lnTo>
                  <a:pt x="763" y="254"/>
                </a:lnTo>
                <a:cubicBezTo>
                  <a:pt x="822" y="194"/>
                  <a:pt x="822" y="99"/>
                  <a:pt x="751" y="40"/>
                </a:cubicBezTo>
                <a:cubicBezTo>
                  <a:pt x="713" y="13"/>
                  <a:pt x="674" y="1"/>
                  <a:pt x="637" y="1"/>
                </a:cubicBezTo>
                <a:close/>
              </a:path>
            </a:pathLst>
          </a:custGeom>
          <a:grpFill/>
          <a:ln>
            <a:noFill/>
          </a:ln>
        </xdr:spPr>
        <xdr:txBody>
          <a:bodyPr spcFirstLastPara="1" wrap="square" lIns="121900" tIns="121900" rIns="121900" bIns="121900" anchor="ctr" anchorCtr="0">
            <a:no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sz="2400">
              <a:latin typeface="Montserrat" pitchFamily="2" charset="77"/>
            </a:endParaRPr>
          </a:p>
        </xdr:txBody>
      </xdr:sp>
      <xdr:sp macro="" textlink="">
        <xdr:nvSpPr>
          <xdr:cNvPr id="19" name="Google Shape;14037;p105">
            <a:extLst>
              <a:ext uri="{FF2B5EF4-FFF2-40B4-BE49-F238E27FC236}">
                <a16:creationId xmlns:a16="http://schemas.microsoft.com/office/drawing/2014/main" id="{ECE9E950-3432-4059-BA92-0ED181BE3960}"/>
              </a:ext>
            </a:extLst>
          </xdr:cNvPr>
          <xdr:cNvSpPr/>
        </xdr:nvSpPr>
        <xdr:spPr>
          <a:xfrm>
            <a:off x="7229133" y="3469074"/>
            <a:ext cx="254912" cy="180832"/>
          </a:xfrm>
          <a:custGeom>
            <a:avLst/>
            <a:gdLst/>
            <a:ahLst/>
            <a:cxnLst/>
            <a:rect l="l" t="t" r="r" b="b"/>
            <a:pathLst>
              <a:path w="7966" h="5651" extrusionOk="0">
                <a:moveTo>
                  <a:pt x="5980" y="1"/>
                </a:moveTo>
                <a:cubicBezTo>
                  <a:pt x="5931" y="1"/>
                  <a:pt x="5884" y="21"/>
                  <a:pt x="5859" y="66"/>
                </a:cubicBezTo>
                <a:cubicBezTo>
                  <a:pt x="5823" y="138"/>
                  <a:pt x="5835" y="233"/>
                  <a:pt x="5894" y="293"/>
                </a:cubicBezTo>
                <a:lnTo>
                  <a:pt x="6442" y="781"/>
                </a:lnTo>
                <a:cubicBezTo>
                  <a:pt x="6478" y="817"/>
                  <a:pt x="6513" y="828"/>
                  <a:pt x="6573" y="828"/>
                </a:cubicBezTo>
                <a:lnTo>
                  <a:pt x="6859" y="793"/>
                </a:lnTo>
                <a:lnTo>
                  <a:pt x="6978" y="959"/>
                </a:lnTo>
                <a:lnTo>
                  <a:pt x="5942" y="1662"/>
                </a:lnTo>
                <a:cubicBezTo>
                  <a:pt x="5927" y="1667"/>
                  <a:pt x="5910" y="1670"/>
                  <a:pt x="5895" y="1670"/>
                </a:cubicBezTo>
                <a:cubicBezTo>
                  <a:pt x="5873" y="1670"/>
                  <a:pt x="5854" y="1664"/>
                  <a:pt x="5847" y="1650"/>
                </a:cubicBezTo>
                <a:lnTo>
                  <a:pt x="5168" y="555"/>
                </a:lnTo>
                <a:cubicBezTo>
                  <a:pt x="5139" y="511"/>
                  <a:pt x="5088" y="485"/>
                  <a:pt x="5036" y="485"/>
                </a:cubicBezTo>
                <a:cubicBezTo>
                  <a:pt x="5003" y="485"/>
                  <a:pt x="4970" y="496"/>
                  <a:pt x="4942" y="519"/>
                </a:cubicBezTo>
                <a:cubicBezTo>
                  <a:pt x="4870" y="555"/>
                  <a:pt x="4846" y="662"/>
                  <a:pt x="4894" y="733"/>
                </a:cubicBezTo>
                <a:lnTo>
                  <a:pt x="5644" y="1912"/>
                </a:lnTo>
                <a:cubicBezTo>
                  <a:pt x="5668" y="1960"/>
                  <a:pt x="5704" y="1983"/>
                  <a:pt x="5763" y="1983"/>
                </a:cubicBezTo>
                <a:lnTo>
                  <a:pt x="6132" y="2043"/>
                </a:lnTo>
                <a:lnTo>
                  <a:pt x="6144" y="2043"/>
                </a:lnTo>
                <a:lnTo>
                  <a:pt x="6144" y="2067"/>
                </a:lnTo>
                <a:lnTo>
                  <a:pt x="5299" y="2995"/>
                </a:lnTo>
                <a:lnTo>
                  <a:pt x="5251" y="3091"/>
                </a:lnTo>
                <a:lnTo>
                  <a:pt x="5132" y="3948"/>
                </a:lnTo>
                <a:cubicBezTo>
                  <a:pt x="5120" y="4043"/>
                  <a:pt x="5073" y="4115"/>
                  <a:pt x="5013" y="4162"/>
                </a:cubicBezTo>
                <a:lnTo>
                  <a:pt x="3834" y="5234"/>
                </a:lnTo>
                <a:cubicBezTo>
                  <a:pt x="3775" y="5293"/>
                  <a:pt x="3692" y="5317"/>
                  <a:pt x="3596" y="5317"/>
                </a:cubicBezTo>
                <a:cubicBezTo>
                  <a:pt x="3453" y="5317"/>
                  <a:pt x="3334" y="5234"/>
                  <a:pt x="3275" y="5103"/>
                </a:cubicBezTo>
                <a:lnTo>
                  <a:pt x="2846" y="3972"/>
                </a:lnTo>
                <a:lnTo>
                  <a:pt x="2739" y="2781"/>
                </a:lnTo>
                <a:cubicBezTo>
                  <a:pt x="2703" y="2436"/>
                  <a:pt x="2430" y="2162"/>
                  <a:pt x="2084" y="2150"/>
                </a:cubicBezTo>
                <a:lnTo>
                  <a:pt x="763" y="2079"/>
                </a:lnTo>
                <a:cubicBezTo>
                  <a:pt x="667" y="2079"/>
                  <a:pt x="608" y="2019"/>
                  <a:pt x="596" y="1948"/>
                </a:cubicBezTo>
                <a:lnTo>
                  <a:pt x="358" y="971"/>
                </a:lnTo>
                <a:cubicBezTo>
                  <a:pt x="346" y="912"/>
                  <a:pt x="358" y="840"/>
                  <a:pt x="417" y="793"/>
                </a:cubicBezTo>
                <a:lnTo>
                  <a:pt x="548" y="674"/>
                </a:lnTo>
                <a:cubicBezTo>
                  <a:pt x="608" y="614"/>
                  <a:pt x="620" y="519"/>
                  <a:pt x="560" y="436"/>
                </a:cubicBezTo>
                <a:cubicBezTo>
                  <a:pt x="529" y="398"/>
                  <a:pt x="488" y="380"/>
                  <a:pt x="444" y="380"/>
                </a:cubicBezTo>
                <a:cubicBezTo>
                  <a:pt x="404" y="380"/>
                  <a:pt x="362" y="395"/>
                  <a:pt x="322" y="424"/>
                </a:cubicBezTo>
                <a:lnTo>
                  <a:pt x="191" y="543"/>
                </a:lnTo>
                <a:cubicBezTo>
                  <a:pt x="60" y="674"/>
                  <a:pt x="1" y="852"/>
                  <a:pt x="48" y="1043"/>
                </a:cubicBezTo>
                <a:lnTo>
                  <a:pt x="286" y="2019"/>
                </a:lnTo>
                <a:cubicBezTo>
                  <a:pt x="346" y="2233"/>
                  <a:pt x="525" y="2388"/>
                  <a:pt x="763" y="2400"/>
                </a:cubicBezTo>
                <a:lnTo>
                  <a:pt x="2084" y="2471"/>
                </a:lnTo>
                <a:cubicBezTo>
                  <a:pt x="2263" y="2495"/>
                  <a:pt x="2406" y="2626"/>
                  <a:pt x="2430" y="2805"/>
                </a:cubicBezTo>
                <a:lnTo>
                  <a:pt x="2525" y="4007"/>
                </a:lnTo>
                <a:cubicBezTo>
                  <a:pt x="2525" y="4031"/>
                  <a:pt x="2525" y="4043"/>
                  <a:pt x="2549" y="4055"/>
                </a:cubicBezTo>
                <a:lnTo>
                  <a:pt x="2989" y="5210"/>
                </a:lnTo>
                <a:cubicBezTo>
                  <a:pt x="3096" y="5472"/>
                  <a:pt x="3346" y="5650"/>
                  <a:pt x="3620" y="5650"/>
                </a:cubicBezTo>
                <a:cubicBezTo>
                  <a:pt x="3775" y="5650"/>
                  <a:pt x="3942" y="5591"/>
                  <a:pt x="4061" y="5472"/>
                </a:cubicBezTo>
                <a:lnTo>
                  <a:pt x="5239" y="4400"/>
                </a:lnTo>
                <a:cubicBezTo>
                  <a:pt x="5358" y="4293"/>
                  <a:pt x="5430" y="4138"/>
                  <a:pt x="5466" y="3984"/>
                </a:cubicBezTo>
                <a:lnTo>
                  <a:pt x="5585" y="3162"/>
                </a:lnTo>
                <a:lnTo>
                  <a:pt x="6394" y="2257"/>
                </a:lnTo>
                <a:cubicBezTo>
                  <a:pt x="6490" y="2162"/>
                  <a:pt x="6501" y="2031"/>
                  <a:pt x="6478" y="1912"/>
                </a:cubicBezTo>
                <a:cubicBezTo>
                  <a:pt x="6454" y="1852"/>
                  <a:pt x="6418" y="1793"/>
                  <a:pt x="6370" y="1757"/>
                </a:cubicBezTo>
                <a:lnTo>
                  <a:pt x="7335" y="1102"/>
                </a:lnTo>
                <a:lnTo>
                  <a:pt x="7383" y="1067"/>
                </a:lnTo>
                <a:cubicBezTo>
                  <a:pt x="7430" y="1007"/>
                  <a:pt x="7406" y="924"/>
                  <a:pt x="7383" y="888"/>
                </a:cubicBezTo>
                <a:lnTo>
                  <a:pt x="7263" y="733"/>
                </a:lnTo>
                <a:lnTo>
                  <a:pt x="7466" y="709"/>
                </a:lnTo>
                <a:cubicBezTo>
                  <a:pt x="7481" y="705"/>
                  <a:pt x="7496" y="703"/>
                  <a:pt x="7510" y="703"/>
                </a:cubicBezTo>
                <a:cubicBezTo>
                  <a:pt x="7573" y="703"/>
                  <a:pt x="7625" y="744"/>
                  <a:pt x="7644" y="793"/>
                </a:cubicBezTo>
                <a:cubicBezTo>
                  <a:pt x="7680" y="852"/>
                  <a:pt x="7740" y="888"/>
                  <a:pt x="7799" y="888"/>
                </a:cubicBezTo>
                <a:cubicBezTo>
                  <a:pt x="7823" y="888"/>
                  <a:pt x="7859" y="864"/>
                  <a:pt x="7883" y="852"/>
                </a:cubicBezTo>
                <a:cubicBezTo>
                  <a:pt x="7942" y="817"/>
                  <a:pt x="7966" y="709"/>
                  <a:pt x="7918" y="650"/>
                </a:cubicBezTo>
                <a:cubicBezTo>
                  <a:pt x="7825" y="494"/>
                  <a:pt x="7668" y="393"/>
                  <a:pt x="7488" y="393"/>
                </a:cubicBezTo>
                <a:cubicBezTo>
                  <a:pt x="7461" y="393"/>
                  <a:pt x="7434" y="395"/>
                  <a:pt x="7406" y="400"/>
                </a:cubicBezTo>
                <a:lnTo>
                  <a:pt x="6609" y="483"/>
                </a:lnTo>
                <a:lnTo>
                  <a:pt x="6097" y="43"/>
                </a:lnTo>
                <a:cubicBezTo>
                  <a:pt x="6064" y="15"/>
                  <a:pt x="6021" y="1"/>
                  <a:pt x="5980" y="1"/>
                </a:cubicBezTo>
                <a:close/>
              </a:path>
            </a:pathLst>
          </a:custGeom>
          <a:grpFill/>
          <a:ln>
            <a:noFill/>
          </a:ln>
        </xdr:spPr>
        <xdr:txBody>
          <a:bodyPr spcFirstLastPara="1" wrap="square" lIns="121900" tIns="121900" rIns="121900" bIns="121900" anchor="ctr" anchorCtr="0">
            <a:no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sz="2400">
              <a:latin typeface="Montserrat" pitchFamily="2" charset="77"/>
            </a:endParaRPr>
          </a:p>
        </xdr:txBody>
      </xdr:sp>
      <xdr:sp macro="" textlink="">
        <xdr:nvSpPr>
          <xdr:cNvPr id="20" name="Google Shape;14038;p105">
            <a:extLst>
              <a:ext uri="{FF2B5EF4-FFF2-40B4-BE49-F238E27FC236}">
                <a16:creationId xmlns:a16="http://schemas.microsoft.com/office/drawing/2014/main" id="{2EFD308A-31DD-790E-8E22-03DB18C4C04B}"/>
              </a:ext>
            </a:extLst>
          </xdr:cNvPr>
          <xdr:cNvSpPr/>
        </xdr:nvSpPr>
        <xdr:spPr>
          <a:xfrm>
            <a:off x="7409741" y="3428370"/>
            <a:ext cx="22880" cy="27616"/>
          </a:xfrm>
          <a:custGeom>
            <a:avLst/>
            <a:gdLst/>
            <a:ahLst/>
            <a:cxnLst/>
            <a:rect l="l" t="t" r="r" b="b"/>
            <a:pathLst>
              <a:path w="715" h="863" extrusionOk="0">
                <a:moveTo>
                  <a:pt x="177" y="1"/>
                </a:moveTo>
                <a:cubicBezTo>
                  <a:pt x="144" y="1"/>
                  <a:pt x="111" y="10"/>
                  <a:pt x="84" y="29"/>
                </a:cubicBezTo>
                <a:cubicBezTo>
                  <a:pt x="12" y="76"/>
                  <a:pt x="0" y="184"/>
                  <a:pt x="36" y="255"/>
                </a:cubicBezTo>
                <a:lnTo>
                  <a:pt x="393" y="791"/>
                </a:lnTo>
                <a:cubicBezTo>
                  <a:pt x="429" y="838"/>
                  <a:pt x="488" y="862"/>
                  <a:pt x="536" y="862"/>
                </a:cubicBezTo>
                <a:cubicBezTo>
                  <a:pt x="560" y="862"/>
                  <a:pt x="596" y="850"/>
                  <a:pt x="619" y="838"/>
                </a:cubicBezTo>
                <a:cubicBezTo>
                  <a:pt x="691" y="779"/>
                  <a:pt x="715" y="684"/>
                  <a:pt x="667" y="612"/>
                </a:cubicBezTo>
                <a:lnTo>
                  <a:pt x="310" y="76"/>
                </a:lnTo>
                <a:cubicBezTo>
                  <a:pt x="280" y="25"/>
                  <a:pt x="229" y="1"/>
                  <a:pt x="177" y="1"/>
                </a:cubicBezTo>
                <a:close/>
              </a:path>
            </a:pathLst>
          </a:custGeom>
          <a:grpFill/>
          <a:ln>
            <a:noFill/>
          </a:ln>
        </xdr:spPr>
        <xdr:txBody>
          <a:bodyPr spcFirstLastPara="1" wrap="square" lIns="121900" tIns="121900" rIns="121900" bIns="121900" anchor="ctr" anchorCtr="0">
            <a:no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sz="2400">
              <a:latin typeface="Montserrat" pitchFamily="2" charset="77"/>
            </a:endParaRPr>
          </a:p>
        </xdr:txBody>
      </xdr:sp>
    </xdr:grpSp>
    <xdr:clientData/>
  </xdr:twoCellAnchor>
  <xdr:twoCellAnchor>
    <xdr:from>
      <xdr:col>0</xdr:col>
      <xdr:colOff>858106</xdr:colOff>
      <xdr:row>7</xdr:row>
      <xdr:rowOff>231980</xdr:rowOff>
    </xdr:from>
    <xdr:to>
      <xdr:col>0</xdr:col>
      <xdr:colOff>1544588</xdr:colOff>
      <xdr:row>10</xdr:row>
      <xdr:rowOff>114300</xdr:rowOff>
    </xdr:to>
    <xdr:grpSp>
      <xdr:nvGrpSpPr>
        <xdr:cNvPr id="24" name="Group 23">
          <a:hlinkClick xmlns:r="http://schemas.openxmlformats.org/officeDocument/2006/relationships" r:id="rId5"/>
          <a:extLst>
            <a:ext uri="{FF2B5EF4-FFF2-40B4-BE49-F238E27FC236}">
              <a16:creationId xmlns:a16="http://schemas.microsoft.com/office/drawing/2014/main" id="{21E719E5-6CDE-304C-3C2E-3E5CDC8CAB6C}"/>
            </a:ext>
          </a:extLst>
        </xdr:cNvPr>
        <xdr:cNvGrpSpPr/>
      </xdr:nvGrpSpPr>
      <xdr:grpSpPr>
        <a:xfrm>
          <a:off x="858106" y="1512140"/>
          <a:ext cx="686482" cy="872920"/>
          <a:chOff x="438150" y="2489200"/>
          <a:chExt cx="407988" cy="400050"/>
        </a:xfrm>
        <a:solidFill>
          <a:schemeClr val="bg1"/>
        </a:solidFill>
      </xdr:grpSpPr>
      <xdr:sp macro="" textlink="">
        <xdr:nvSpPr>
          <xdr:cNvPr id="25" name="Freeform 134">
            <a:extLst>
              <a:ext uri="{FF2B5EF4-FFF2-40B4-BE49-F238E27FC236}">
                <a16:creationId xmlns:a16="http://schemas.microsoft.com/office/drawing/2014/main" id="{A0FBD6BC-AA33-DE5C-03B0-A764B2879207}"/>
              </a:ext>
            </a:extLst>
          </xdr:cNvPr>
          <xdr:cNvSpPr>
            <a:spLocks noEditPoints="1"/>
          </xdr:cNvSpPr>
        </xdr:nvSpPr>
        <xdr:spPr bwMode="auto">
          <a:xfrm>
            <a:off x="438150" y="2559050"/>
            <a:ext cx="407988" cy="330200"/>
          </a:xfrm>
          <a:custGeom>
            <a:avLst/>
            <a:gdLst>
              <a:gd name="T0" fmla="*/ 103 w 112"/>
              <a:gd name="T1" fmla="*/ 81 h 91"/>
              <a:gd name="T2" fmla="*/ 93 w 112"/>
              <a:gd name="T3" fmla="*/ 71 h 91"/>
              <a:gd name="T4" fmla="*/ 106 w 112"/>
              <a:gd name="T5" fmla="*/ 52 h 91"/>
              <a:gd name="T6" fmla="*/ 103 w 112"/>
              <a:gd name="T7" fmla="*/ 49 h 91"/>
              <a:gd name="T8" fmla="*/ 93 w 112"/>
              <a:gd name="T9" fmla="*/ 39 h 91"/>
              <a:gd name="T10" fmla="*/ 106 w 112"/>
              <a:gd name="T11" fmla="*/ 20 h 91"/>
              <a:gd name="T12" fmla="*/ 99 w 112"/>
              <a:gd name="T13" fmla="*/ 11 h 91"/>
              <a:gd name="T14" fmla="*/ 90 w 112"/>
              <a:gd name="T15" fmla="*/ 20 h 91"/>
              <a:gd name="T16" fmla="*/ 81 w 112"/>
              <a:gd name="T17" fmla="*/ 33 h 91"/>
              <a:gd name="T18" fmla="*/ 78 w 112"/>
              <a:gd name="T19" fmla="*/ 38 h 91"/>
              <a:gd name="T20" fmla="*/ 79 w 112"/>
              <a:gd name="T21" fmla="*/ 52 h 91"/>
              <a:gd name="T22" fmla="*/ 90 w 112"/>
              <a:gd name="T23" fmla="*/ 68 h 91"/>
              <a:gd name="T24" fmla="*/ 81 w 112"/>
              <a:gd name="T25" fmla="*/ 81 h 91"/>
              <a:gd name="T26" fmla="*/ 58 w 112"/>
              <a:gd name="T27" fmla="*/ 84 h 91"/>
              <a:gd name="T28" fmla="*/ 58 w 112"/>
              <a:gd name="T29" fmla="*/ 71 h 91"/>
              <a:gd name="T30" fmla="*/ 67 w 112"/>
              <a:gd name="T31" fmla="*/ 64 h 91"/>
              <a:gd name="T32" fmla="*/ 57 w 112"/>
              <a:gd name="T33" fmla="*/ 55 h 91"/>
              <a:gd name="T34" fmla="*/ 70 w 112"/>
              <a:gd name="T35" fmla="*/ 36 h 91"/>
              <a:gd name="T36" fmla="*/ 57 w 112"/>
              <a:gd name="T37" fmla="*/ 37 h 91"/>
              <a:gd name="T38" fmla="*/ 55 w 112"/>
              <a:gd name="T39" fmla="*/ 17 h 91"/>
              <a:gd name="T40" fmla="*/ 43 w 112"/>
              <a:gd name="T41" fmla="*/ 36 h 91"/>
              <a:gd name="T42" fmla="*/ 53 w 112"/>
              <a:gd name="T43" fmla="*/ 54 h 91"/>
              <a:gd name="T44" fmla="*/ 53 w 112"/>
              <a:gd name="T45" fmla="*/ 68 h 91"/>
              <a:gd name="T46" fmla="*/ 45 w 112"/>
              <a:gd name="T47" fmla="*/ 81 h 91"/>
              <a:gd name="T48" fmla="*/ 31 w 112"/>
              <a:gd name="T49" fmla="*/ 81 h 91"/>
              <a:gd name="T50" fmla="*/ 21 w 112"/>
              <a:gd name="T51" fmla="*/ 72 h 91"/>
              <a:gd name="T52" fmla="*/ 34 w 112"/>
              <a:gd name="T53" fmla="*/ 54 h 91"/>
              <a:gd name="T54" fmla="*/ 21 w 112"/>
              <a:gd name="T55" fmla="*/ 54 h 91"/>
              <a:gd name="T56" fmla="*/ 19 w 112"/>
              <a:gd name="T57" fmla="*/ 33 h 91"/>
              <a:gd name="T58" fmla="*/ 6 w 112"/>
              <a:gd name="T59" fmla="*/ 52 h 91"/>
              <a:gd name="T60" fmla="*/ 8 w 112"/>
              <a:gd name="T61" fmla="*/ 68 h 91"/>
              <a:gd name="T62" fmla="*/ 17 w 112"/>
              <a:gd name="T63" fmla="*/ 87 h 91"/>
              <a:gd name="T64" fmla="*/ 96 w 112"/>
              <a:gd name="T65" fmla="*/ 74 h 91"/>
              <a:gd name="T66" fmla="*/ 96 w 112"/>
              <a:gd name="T67" fmla="*/ 74 h 91"/>
              <a:gd name="T68" fmla="*/ 94 w 112"/>
              <a:gd name="T69" fmla="*/ 64 h 91"/>
              <a:gd name="T70" fmla="*/ 100 w 112"/>
              <a:gd name="T71" fmla="*/ 46 h 91"/>
              <a:gd name="T72" fmla="*/ 100 w 112"/>
              <a:gd name="T73" fmla="*/ 30 h 91"/>
              <a:gd name="T74" fmla="*/ 66 w 112"/>
              <a:gd name="T75" fmla="*/ 72 h 91"/>
              <a:gd name="T76" fmla="*/ 60 w 112"/>
              <a:gd name="T77" fmla="*/ 58 h 91"/>
              <a:gd name="T78" fmla="*/ 60 w 112"/>
              <a:gd name="T79" fmla="*/ 42 h 91"/>
              <a:gd name="T80" fmla="*/ 60 w 112"/>
              <a:gd name="T81" fmla="*/ 42 h 91"/>
              <a:gd name="T82" fmla="*/ 22 w 112"/>
              <a:gd name="T83" fmla="*/ 80 h 91"/>
              <a:gd name="T84" fmla="*/ 28 w 112"/>
              <a:gd name="T85" fmla="*/ 62 h 91"/>
              <a:gd name="T86" fmla="*/ 9 w 112"/>
              <a:gd name="T87" fmla="*/ 72 h 91"/>
              <a:gd name="T88" fmla="*/ 12 w 112"/>
              <a:gd name="T89" fmla="*/ 62 h 91"/>
              <a:gd name="T90" fmla="*/ 17 w 112"/>
              <a:gd name="T91" fmla="*/ 64 h 91"/>
              <a:gd name="T92" fmla="*/ 20 w 112"/>
              <a:gd name="T93" fmla="*/ 49 h 91"/>
              <a:gd name="T94" fmla="*/ 52 w 112"/>
              <a:gd name="T95" fmla="*/ 74 h 91"/>
              <a:gd name="T96" fmla="*/ 47 w 112"/>
              <a:gd name="T97" fmla="*/ 62 h 91"/>
              <a:gd name="T98" fmla="*/ 53 w 112"/>
              <a:gd name="T99" fmla="*/ 48 h 91"/>
              <a:gd name="T100" fmla="*/ 53 w 112"/>
              <a:gd name="T101" fmla="*/ 44 h 91"/>
              <a:gd name="T102" fmla="*/ 59 w 112"/>
              <a:gd name="T103" fmla="*/ 28 h 91"/>
              <a:gd name="T104" fmla="*/ 81 w 112"/>
              <a:gd name="T105" fmla="*/ 72 h 91"/>
              <a:gd name="T106" fmla="*/ 84 w 112"/>
              <a:gd name="T107" fmla="*/ 62 h 91"/>
              <a:gd name="T108" fmla="*/ 90 w 112"/>
              <a:gd name="T109" fmla="*/ 64 h 91"/>
              <a:gd name="T110" fmla="*/ 88 w 112"/>
              <a:gd name="T111" fmla="*/ 42 h 91"/>
              <a:gd name="T112" fmla="*/ 83 w 112"/>
              <a:gd name="T113" fmla="*/ 30 h 91"/>
              <a:gd name="T114" fmla="*/ 89 w 112"/>
              <a:gd name="T115" fmla="*/ 11 h 91"/>
              <a:gd name="T116" fmla="*/ 89 w 112"/>
              <a:gd name="T117" fmla="*/ 1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12" h="91">
                <a:moveTo>
                  <a:pt x="112" y="89"/>
                </a:moveTo>
                <a:cubicBezTo>
                  <a:pt x="112" y="88"/>
                  <a:pt x="111" y="87"/>
                  <a:pt x="110" y="87"/>
                </a:cubicBezTo>
                <a:cubicBezTo>
                  <a:pt x="93" y="87"/>
                  <a:pt x="93" y="87"/>
                  <a:pt x="93" y="87"/>
                </a:cubicBezTo>
                <a:cubicBezTo>
                  <a:pt x="93" y="84"/>
                  <a:pt x="93" y="84"/>
                  <a:pt x="93" y="84"/>
                </a:cubicBezTo>
                <a:cubicBezTo>
                  <a:pt x="94" y="84"/>
                  <a:pt x="94" y="84"/>
                  <a:pt x="94" y="84"/>
                </a:cubicBezTo>
                <a:cubicBezTo>
                  <a:pt x="97" y="84"/>
                  <a:pt x="100" y="84"/>
                  <a:pt x="103" y="81"/>
                </a:cubicBezTo>
                <a:cubicBezTo>
                  <a:pt x="103" y="81"/>
                  <a:pt x="103" y="81"/>
                  <a:pt x="103" y="81"/>
                </a:cubicBezTo>
                <a:cubicBezTo>
                  <a:pt x="106" y="78"/>
                  <a:pt x="106" y="73"/>
                  <a:pt x="106" y="70"/>
                </a:cubicBezTo>
                <a:cubicBezTo>
                  <a:pt x="106" y="68"/>
                  <a:pt x="106" y="68"/>
                  <a:pt x="106" y="68"/>
                </a:cubicBezTo>
                <a:cubicBezTo>
                  <a:pt x="104" y="68"/>
                  <a:pt x="104" y="68"/>
                  <a:pt x="104" y="68"/>
                </a:cubicBezTo>
                <a:cubicBezTo>
                  <a:pt x="101" y="68"/>
                  <a:pt x="97" y="68"/>
                  <a:pt x="93" y="71"/>
                </a:cubicBezTo>
                <a:cubicBezTo>
                  <a:pt x="93" y="71"/>
                  <a:pt x="93" y="71"/>
                  <a:pt x="93" y="71"/>
                </a:cubicBezTo>
                <a:cubicBezTo>
                  <a:pt x="93" y="68"/>
                  <a:pt x="93" y="68"/>
                  <a:pt x="93" y="68"/>
                </a:cubicBezTo>
                <a:cubicBezTo>
                  <a:pt x="94" y="68"/>
                  <a:pt x="94" y="68"/>
                  <a:pt x="94" y="68"/>
                </a:cubicBezTo>
                <a:cubicBezTo>
                  <a:pt x="97" y="68"/>
                  <a:pt x="100" y="67"/>
                  <a:pt x="103" y="65"/>
                </a:cubicBezTo>
                <a:cubicBezTo>
                  <a:pt x="103" y="64"/>
                  <a:pt x="103" y="64"/>
                  <a:pt x="103" y="64"/>
                </a:cubicBezTo>
                <a:cubicBezTo>
                  <a:pt x="106" y="61"/>
                  <a:pt x="106" y="57"/>
                  <a:pt x="106" y="54"/>
                </a:cubicBezTo>
                <a:cubicBezTo>
                  <a:pt x="106" y="52"/>
                  <a:pt x="106" y="52"/>
                  <a:pt x="106" y="52"/>
                </a:cubicBezTo>
                <a:cubicBezTo>
                  <a:pt x="104" y="52"/>
                  <a:pt x="104" y="52"/>
                  <a:pt x="104" y="52"/>
                </a:cubicBezTo>
                <a:cubicBezTo>
                  <a:pt x="101" y="52"/>
                  <a:pt x="97" y="52"/>
                  <a:pt x="93" y="55"/>
                </a:cubicBezTo>
                <a:cubicBezTo>
                  <a:pt x="93" y="55"/>
                  <a:pt x="93" y="55"/>
                  <a:pt x="93" y="55"/>
                </a:cubicBezTo>
                <a:cubicBezTo>
                  <a:pt x="93" y="52"/>
                  <a:pt x="93" y="52"/>
                  <a:pt x="93" y="52"/>
                </a:cubicBezTo>
                <a:cubicBezTo>
                  <a:pt x="94" y="52"/>
                  <a:pt x="94" y="52"/>
                  <a:pt x="94" y="52"/>
                </a:cubicBezTo>
                <a:cubicBezTo>
                  <a:pt x="97" y="52"/>
                  <a:pt x="100" y="51"/>
                  <a:pt x="103" y="49"/>
                </a:cubicBezTo>
                <a:cubicBezTo>
                  <a:pt x="103" y="48"/>
                  <a:pt x="103" y="48"/>
                  <a:pt x="103" y="48"/>
                </a:cubicBezTo>
                <a:cubicBezTo>
                  <a:pt x="106" y="45"/>
                  <a:pt x="106" y="41"/>
                  <a:pt x="106" y="38"/>
                </a:cubicBezTo>
                <a:cubicBezTo>
                  <a:pt x="106" y="36"/>
                  <a:pt x="106" y="36"/>
                  <a:pt x="106" y="36"/>
                </a:cubicBezTo>
                <a:cubicBezTo>
                  <a:pt x="104" y="36"/>
                  <a:pt x="104" y="36"/>
                  <a:pt x="104" y="36"/>
                </a:cubicBezTo>
                <a:cubicBezTo>
                  <a:pt x="101" y="36"/>
                  <a:pt x="97" y="36"/>
                  <a:pt x="93" y="39"/>
                </a:cubicBezTo>
                <a:cubicBezTo>
                  <a:pt x="93" y="39"/>
                  <a:pt x="93" y="39"/>
                  <a:pt x="93" y="39"/>
                </a:cubicBezTo>
                <a:cubicBezTo>
                  <a:pt x="93" y="36"/>
                  <a:pt x="93" y="36"/>
                  <a:pt x="93" y="36"/>
                </a:cubicBezTo>
                <a:cubicBezTo>
                  <a:pt x="94" y="36"/>
                  <a:pt x="94" y="36"/>
                  <a:pt x="94" y="36"/>
                </a:cubicBezTo>
                <a:cubicBezTo>
                  <a:pt x="97" y="36"/>
                  <a:pt x="100" y="35"/>
                  <a:pt x="103" y="33"/>
                </a:cubicBezTo>
                <a:cubicBezTo>
                  <a:pt x="103" y="32"/>
                  <a:pt x="103" y="32"/>
                  <a:pt x="103" y="32"/>
                </a:cubicBezTo>
                <a:cubicBezTo>
                  <a:pt x="106" y="29"/>
                  <a:pt x="106" y="25"/>
                  <a:pt x="106" y="22"/>
                </a:cubicBezTo>
                <a:cubicBezTo>
                  <a:pt x="106" y="20"/>
                  <a:pt x="106" y="20"/>
                  <a:pt x="106" y="20"/>
                </a:cubicBezTo>
                <a:cubicBezTo>
                  <a:pt x="104" y="20"/>
                  <a:pt x="104" y="20"/>
                  <a:pt x="104" y="20"/>
                </a:cubicBezTo>
                <a:cubicBezTo>
                  <a:pt x="101" y="20"/>
                  <a:pt x="97" y="20"/>
                  <a:pt x="93" y="23"/>
                </a:cubicBezTo>
                <a:cubicBezTo>
                  <a:pt x="93" y="23"/>
                  <a:pt x="93" y="23"/>
                  <a:pt x="93" y="23"/>
                </a:cubicBezTo>
                <a:cubicBezTo>
                  <a:pt x="93" y="21"/>
                  <a:pt x="93" y="21"/>
                  <a:pt x="93" y="21"/>
                </a:cubicBezTo>
                <a:cubicBezTo>
                  <a:pt x="96" y="19"/>
                  <a:pt x="99" y="16"/>
                  <a:pt x="99" y="11"/>
                </a:cubicBezTo>
                <a:cubicBezTo>
                  <a:pt x="99" y="11"/>
                  <a:pt x="99" y="11"/>
                  <a:pt x="99" y="11"/>
                </a:cubicBezTo>
                <a:cubicBezTo>
                  <a:pt x="99" y="7"/>
                  <a:pt x="96" y="4"/>
                  <a:pt x="93" y="1"/>
                </a:cubicBezTo>
                <a:cubicBezTo>
                  <a:pt x="92" y="0"/>
                  <a:pt x="92" y="0"/>
                  <a:pt x="92" y="0"/>
                </a:cubicBezTo>
                <a:cubicBezTo>
                  <a:pt x="91" y="1"/>
                  <a:pt x="91" y="1"/>
                  <a:pt x="91" y="1"/>
                </a:cubicBezTo>
                <a:cubicBezTo>
                  <a:pt x="88" y="4"/>
                  <a:pt x="85" y="7"/>
                  <a:pt x="85" y="11"/>
                </a:cubicBezTo>
                <a:cubicBezTo>
                  <a:pt x="85" y="11"/>
                  <a:pt x="85" y="11"/>
                  <a:pt x="85" y="11"/>
                </a:cubicBezTo>
                <a:cubicBezTo>
                  <a:pt x="85" y="15"/>
                  <a:pt x="87" y="18"/>
                  <a:pt x="90" y="20"/>
                </a:cubicBezTo>
                <a:cubicBezTo>
                  <a:pt x="90" y="23"/>
                  <a:pt x="90" y="23"/>
                  <a:pt x="90" y="23"/>
                </a:cubicBezTo>
                <a:cubicBezTo>
                  <a:pt x="87" y="20"/>
                  <a:pt x="83" y="20"/>
                  <a:pt x="79" y="20"/>
                </a:cubicBezTo>
                <a:cubicBezTo>
                  <a:pt x="78" y="20"/>
                  <a:pt x="78" y="20"/>
                  <a:pt x="78" y="20"/>
                </a:cubicBezTo>
                <a:cubicBezTo>
                  <a:pt x="78" y="22"/>
                  <a:pt x="78" y="22"/>
                  <a:pt x="78" y="22"/>
                </a:cubicBezTo>
                <a:cubicBezTo>
                  <a:pt x="77" y="25"/>
                  <a:pt x="77" y="29"/>
                  <a:pt x="81" y="32"/>
                </a:cubicBezTo>
                <a:cubicBezTo>
                  <a:pt x="81" y="33"/>
                  <a:pt x="81" y="33"/>
                  <a:pt x="81" y="33"/>
                </a:cubicBezTo>
                <a:cubicBezTo>
                  <a:pt x="83" y="35"/>
                  <a:pt x="87" y="36"/>
                  <a:pt x="90" y="36"/>
                </a:cubicBezTo>
                <a:cubicBezTo>
                  <a:pt x="90" y="36"/>
                  <a:pt x="90" y="36"/>
                  <a:pt x="90" y="36"/>
                </a:cubicBezTo>
                <a:cubicBezTo>
                  <a:pt x="90" y="38"/>
                  <a:pt x="90" y="38"/>
                  <a:pt x="90" y="38"/>
                </a:cubicBezTo>
                <a:cubicBezTo>
                  <a:pt x="87" y="36"/>
                  <a:pt x="83" y="36"/>
                  <a:pt x="79" y="36"/>
                </a:cubicBezTo>
                <a:cubicBezTo>
                  <a:pt x="78" y="36"/>
                  <a:pt x="78" y="36"/>
                  <a:pt x="78" y="36"/>
                </a:cubicBezTo>
                <a:cubicBezTo>
                  <a:pt x="78" y="38"/>
                  <a:pt x="78" y="38"/>
                  <a:pt x="78" y="38"/>
                </a:cubicBezTo>
                <a:cubicBezTo>
                  <a:pt x="77" y="41"/>
                  <a:pt x="77" y="45"/>
                  <a:pt x="81" y="48"/>
                </a:cubicBezTo>
                <a:cubicBezTo>
                  <a:pt x="81" y="49"/>
                  <a:pt x="81" y="49"/>
                  <a:pt x="81" y="49"/>
                </a:cubicBezTo>
                <a:cubicBezTo>
                  <a:pt x="83" y="51"/>
                  <a:pt x="87" y="52"/>
                  <a:pt x="90" y="52"/>
                </a:cubicBezTo>
                <a:cubicBezTo>
                  <a:pt x="90" y="52"/>
                  <a:pt x="90" y="52"/>
                  <a:pt x="90" y="52"/>
                </a:cubicBezTo>
                <a:cubicBezTo>
                  <a:pt x="90" y="55"/>
                  <a:pt x="90" y="55"/>
                  <a:pt x="90" y="55"/>
                </a:cubicBezTo>
                <a:cubicBezTo>
                  <a:pt x="87" y="52"/>
                  <a:pt x="83" y="52"/>
                  <a:pt x="79" y="52"/>
                </a:cubicBezTo>
                <a:cubicBezTo>
                  <a:pt x="78" y="52"/>
                  <a:pt x="78" y="52"/>
                  <a:pt x="78" y="52"/>
                </a:cubicBezTo>
                <a:cubicBezTo>
                  <a:pt x="78" y="54"/>
                  <a:pt x="78" y="54"/>
                  <a:pt x="78" y="54"/>
                </a:cubicBezTo>
                <a:cubicBezTo>
                  <a:pt x="77" y="57"/>
                  <a:pt x="77" y="61"/>
                  <a:pt x="81" y="64"/>
                </a:cubicBezTo>
                <a:cubicBezTo>
                  <a:pt x="81" y="65"/>
                  <a:pt x="81" y="65"/>
                  <a:pt x="81" y="65"/>
                </a:cubicBezTo>
                <a:cubicBezTo>
                  <a:pt x="83" y="67"/>
                  <a:pt x="87" y="68"/>
                  <a:pt x="90" y="68"/>
                </a:cubicBezTo>
                <a:cubicBezTo>
                  <a:pt x="90" y="68"/>
                  <a:pt x="90" y="68"/>
                  <a:pt x="90" y="68"/>
                </a:cubicBezTo>
                <a:cubicBezTo>
                  <a:pt x="90" y="71"/>
                  <a:pt x="90" y="71"/>
                  <a:pt x="90" y="71"/>
                </a:cubicBezTo>
                <a:cubicBezTo>
                  <a:pt x="87" y="68"/>
                  <a:pt x="83" y="68"/>
                  <a:pt x="79" y="68"/>
                </a:cubicBezTo>
                <a:cubicBezTo>
                  <a:pt x="78" y="68"/>
                  <a:pt x="78" y="68"/>
                  <a:pt x="78" y="68"/>
                </a:cubicBezTo>
                <a:cubicBezTo>
                  <a:pt x="78" y="70"/>
                  <a:pt x="78" y="70"/>
                  <a:pt x="78" y="70"/>
                </a:cubicBezTo>
                <a:cubicBezTo>
                  <a:pt x="77" y="73"/>
                  <a:pt x="77" y="78"/>
                  <a:pt x="81" y="81"/>
                </a:cubicBezTo>
                <a:cubicBezTo>
                  <a:pt x="81" y="81"/>
                  <a:pt x="81" y="81"/>
                  <a:pt x="81" y="81"/>
                </a:cubicBezTo>
                <a:cubicBezTo>
                  <a:pt x="83" y="84"/>
                  <a:pt x="87" y="84"/>
                  <a:pt x="90" y="84"/>
                </a:cubicBezTo>
                <a:cubicBezTo>
                  <a:pt x="90" y="84"/>
                  <a:pt x="90" y="84"/>
                  <a:pt x="90" y="84"/>
                </a:cubicBezTo>
                <a:cubicBezTo>
                  <a:pt x="90" y="87"/>
                  <a:pt x="90" y="87"/>
                  <a:pt x="90" y="87"/>
                </a:cubicBezTo>
                <a:cubicBezTo>
                  <a:pt x="57" y="87"/>
                  <a:pt x="57" y="87"/>
                  <a:pt x="57" y="87"/>
                </a:cubicBezTo>
                <a:cubicBezTo>
                  <a:pt x="57" y="84"/>
                  <a:pt x="57" y="84"/>
                  <a:pt x="57" y="84"/>
                </a:cubicBezTo>
                <a:cubicBezTo>
                  <a:pt x="57" y="84"/>
                  <a:pt x="58" y="84"/>
                  <a:pt x="58" y="84"/>
                </a:cubicBezTo>
                <a:cubicBezTo>
                  <a:pt x="61" y="84"/>
                  <a:pt x="64" y="84"/>
                  <a:pt x="67" y="81"/>
                </a:cubicBezTo>
                <a:cubicBezTo>
                  <a:pt x="67" y="81"/>
                  <a:pt x="67" y="81"/>
                  <a:pt x="67" y="81"/>
                </a:cubicBezTo>
                <a:cubicBezTo>
                  <a:pt x="70" y="78"/>
                  <a:pt x="70" y="73"/>
                  <a:pt x="70" y="70"/>
                </a:cubicBezTo>
                <a:cubicBezTo>
                  <a:pt x="70" y="68"/>
                  <a:pt x="70" y="68"/>
                  <a:pt x="70" y="68"/>
                </a:cubicBezTo>
                <a:cubicBezTo>
                  <a:pt x="68" y="68"/>
                  <a:pt x="68" y="68"/>
                  <a:pt x="68" y="68"/>
                </a:cubicBezTo>
                <a:cubicBezTo>
                  <a:pt x="65" y="68"/>
                  <a:pt x="61" y="68"/>
                  <a:pt x="58" y="71"/>
                </a:cubicBezTo>
                <a:cubicBezTo>
                  <a:pt x="57" y="72"/>
                  <a:pt x="57" y="72"/>
                  <a:pt x="57" y="72"/>
                </a:cubicBezTo>
                <a:cubicBezTo>
                  <a:pt x="57" y="72"/>
                  <a:pt x="57" y="72"/>
                  <a:pt x="57" y="72"/>
                </a:cubicBezTo>
                <a:cubicBezTo>
                  <a:pt x="57" y="68"/>
                  <a:pt x="57" y="68"/>
                  <a:pt x="57" y="68"/>
                </a:cubicBezTo>
                <a:cubicBezTo>
                  <a:pt x="57" y="68"/>
                  <a:pt x="58" y="68"/>
                  <a:pt x="58" y="68"/>
                </a:cubicBezTo>
                <a:cubicBezTo>
                  <a:pt x="61" y="68"/>
                  <a:pt x="64" y="67"/>
                  <a:pt x="67" y="65"/>
                </a:cubicBezTo>
                <a:cubicBezTo>
                  <a:pt x="67" y="64"/>
                  <a:pt x="67" y="64"/>
                  <a:pt x="67" y="64"/>
                </a:cubicBezTo>
                <a:cubicBezTo>
                  <a:pt x="70" y="61"/>
                  <a:pt x="70" y="57"/>
                  <a:pt x="70" y="54"/>
                </a:cubicBezTo>
                <a:cubicBezTo>
                  <a:pt x="70" y="52"/>
                  <a:pt x="70" y="52"/>
                  <a:pt x="70" y="52"/>
                </a:cubicBezTo>
                <a:cubicBezTo>
                  <a:pt x="68" y="52"/>
                  <a:pt x="68" y="52"/>
                  <a:pt x="68" y="52"/>
                </a:cubicBezTo>
                <a:cubicBezTo>
                  <a:pt x="65" y="52"/>
                  <a:pt x="61" y="52"/>
                  <a:pt x="58" y="55"/>
                </a:cubicBezTo>
                <a:cubicBezTo>
                  <a:pt x="57" y="55"/>
                  <a:pt x="57" y="55"/>
                  <a:pt x="57" y="55"/>
                </a:cubicBezTo>
                <a:cubicBezTo>
                  <a:pt x="57" y="55"/>
                  <a:pt x="57" y="55"/>
                  <a:pt x="57" y="55"/>
                </a:cubicBezTo>
                <a:cubicBezTo>
                  <a:pt x="57" y="52"/>
                  <a:pt x="57" y="52"/>
                  <a:pt x="57" y="52"/>
                </a:cubicBezTo>
                <a:cubicBezTo>
                  <a:pt x="57" y="52"/>
                  <a:pt x="58" y="52"/>
                  <a:pt x="58" y="52"/>
                </a:cubicBezTo>
                <a:cubicBezTo>
                  <a:pt x="61" y="52"/>
                  <a:pt x="64" y="51"/>
                  <a:pt x="67" y="49"/>
                </a:cubicBezTo>
                <a:cubicBezTo>
                  <a:pt x="67" y="48"/>
                  <a:pt x="67" y="48"/>
                  <a:pt x="67" y="48"/>
                </a:cubicBezTo>
                <a:cubicBezTo>
                  <a:pt x="70" y="45"/>
                  <a:pt x="70" y="41"/>
                  <a:pt x="70" y="38"/>
                </a:cubicBezTo>
                <a:cubicBezTo>
                  <a:pt x="70" y="36"/>
                  <a:pt x="70" y="36"/>
                  <a:pt x="70" y="36"/>
                </a:cubicBezTo>
                <a:cubicBezTo>
                  <a:pt x="68" y="36"/>
                  <a:pt x="68" y="36"/>
                  <a:pt x="68" y="36"/>
                </a:cubicBezTo>
                <a:cubicBezTo>
                  <a:pt x="65" y="36"/>
                  <a:pt x="61" y="36"/>
                  <a:pt x="58" y="39"/>
                </a:cubicBezTo>
                <a:cubicBezTo>
                  <a:pt x="57" y="39"/>
                  <a:pt x="57" y="39"/>
                  <a:pt x="57" y="39"/>
                </a:cubicBezTo>
                <a:cubicBezTo>
                  <a:pt x="57" y="39"/>
                  <a:pt x="57" y="39"/>
                  <a:pt x="57" y="39"/>
                </a:cubicBezTo>
                <a:cubicBezTo>
                  <a:pt x="57" y="39"/>
                  <a:pt x="57" y="39"/>
                  <a:pt x="57" y="39"/>
                </a:cubicBezTo>
                <a:cubicBezTo>
                  <a:pt x="57" y="37"/>
                  <a:pt x="57" y="37"/>
                  <a:pt x="57" y="37"/>
                </a:cubicBezTo>
                <a:cubicBezTo>
                  <a:pt x="57" y="37"/>
                  <a:pt x="57" y="37"/>
                  <a:pt x="57" y="37"/>
                </a:cubicBezTo>
                <a:cubicBezTo>
                  <a:pt x="60" y="35"/>
                  <a:pt x="63" y="32"/>
                  <a:pt x="63" y="28"/>
                </a:cubicBezTo>
                <a:cubicBezTo>
                  <a:pt x="63" y="27"/>
                  <a:pt x="63" y="27"/>
                  <a:pt x="63" y="27"/>
                </a:cubicBezTo>
                <a:cubicBezTo>
                  <a:pt x="63" y="23"/>
                  <a:pt x="60" y="20"/>
                  <a:pt x="57" y="17"/>
                </a:cubicBezTo>
                <a:cubicBezTo>
                  <a:pt x="56" y="16"/>
                  <a:pt x="56" y="16"/>
                  <a:pt x="56" y="16"/>
                </a:cubicBezTo>
                <a:cubicBezTo>
                  <a:pt x="55" y="17"/>
                  <a:pt x="55" y="17"/>
                  <a:pt x="55" y="17"/>
                </a:cubicBezTo>
                <a:cubicBezTo>
                  <a:pt x="52" y="20"/>
                  <a:pt x="49" y="23"/>
                  <a:pt x="49" y="27"/>
                </a:cubicBezTo>
                <a:cubicBezTo>
                  <a:pt x="49" y="28"/>
                  <a:pt x="49" y="28"/>
                  <a:pt x="49" y="28"/>
                </a:cubicBezTo>
                <a:cubicBezTo>
                  <a:pt x="49" y="31"/>
                  <a:pt x="51" y="34"/>
                  <a:pt x="54" y="36"/>
                </a:cubicBezTo>
                <a:cubicBezTo>
                  <a:pt x="54" y="37"/>
                  <a:pt x="53" y="37"/>
                  <a:pt x="53" y="37"/>
                </a:cubicBezTo>
                <a:cubicBezTo>
                  <a:pt x="53" y="38"/>
                  <a:pt x="53" y="38"/>
                  <a:pt x="53" y="38"/>
                </a:cubicBezTo>
                <a:cubicBezTo>
                  <a:pt x="50" y="36"/>
                  <a:pt x="47" y="36"/>
                  <a:pt x="43" y="36"/>
                </a:cubicBezTo>
                <a:cubicBezTo>
                  <a:pt x="42" y="36"/>
                  <a:pt x="42" y="36"/>
                  <a:pt x="42" y="36"/>
                </a:cubicBezTo>
                <a:cubicBezTo>
                  <a:pt x="42" y="38"/>
                  <a:pt x="42" y="38"/>
                  <a:pt x="42" y="38"/>
                </a:cubicBezTo>
                <a:cubicBezTo>
                  <a:pt x="41" y="41"/>
                  <a:pt x="42" y="45"/>
                  <a:pt x="45" y="48"/>
                </a:cubicBezTo>
                <a:cubicBezTo>
                  <a:pt x="45" y="49"/>
                  <a:pt x="45" y="49"/>
                  <a:pt x="45" y="49"/>
                </a:cubicBezTo>
                <a:cubicBezTo>
                  <a:pt x="47" y="51"/>
                  <a:pt x="51" y="52"/>
                  <a:pt x="53" y="52"/>
                </a:cubicBezTo>
                <a:cubicBezTo>
                  <a:pt x="53" y="54"/>
                  <a:pt x="53" y="54"/>
                  <a:pt x="53" y="54"/>
                </a:cubicBezTo>
                <a:cubicBezTo>
                  <a:pt x="50" y="52"/>
                  <a:pt x="47" y="52"/>
                  <a:pt x="43" y="52"/>
                </a:cubicBezTo>
                <a:cubicBezTo>
                  <a:pt x="42" y="52"/>
                  <a:pt x="42" y="52"/>
                  <a:pt x="42" y="52"/>
                </a:cubicBezTo>
                <a:cubicBezTo>
                  <a:pt x="42" y="54"/>
                  <a:pt x="42" y="54"/>
                  <a:pt x="42" y="54"/>
                </a:cubicBezTo>
                <a:cubicBezTo>
                  <a:pt x="41" y="57"/>
                  <a:pt x="42" y="61"/>
                  <a:pt x="45" y="64"/>
                </a:cubicBezTo>
                <a:cubicBezTo>
                  <a:pt x="45" y="65"/>
                  <a:pt x="45" y="65"/>
                  <a:pt x="45" y="65"/>
                </a:cubicBezTo>
                <a:cubicBezTo>
                  <a:pt x="47" y="67"/>
                  <a:pt x="51" y="68"/>
                  <a:pt x="53" y="68"/>
                </a:cubicBezTo>
                <a:cubicBezTo>
                  <a:pt x="53" y="71"/>
                  <a:pt x="53" y="71"/>
                  <a:pt x="53" y="71"/>
                </a:cubicBezTo>
                <a:cubicBezTo>
                  <a:pt x="50" y="68"/>
                  <a:pt x="47" y="68"/>
                  <a:pt x="43" y="68"/>
                </a:cubicBezTo>
                <a:cubicBezTo>
                  <a:pt x="42" y="68"/>
                  <a:pt x="42" y="68"/>
                  <a:pt x="42" y="68"/>
                </a:cubicBezTo>
                <a:cubicBezTo>
                  <a:pt x="42" y="70"/>
                  <a:pt x="42" y="70"/>
                  <a:pt x="42" y="70"/>
                </a:cubicBezTo>
                <a:cubicBezTo>
                  <a:pt x="41" y="73"/>
                  <a:pt x="42" y="78"/>
                  <a:pt x="45" y="81"/>
                </a:cubicBezTo>
                <a:cubicBezTo>
                  <a:pt x="45" y="81"/>
                  <a:pt x="45" y="81"/>
                  <a:pt x="45" y="81"/>
                </a:cubicBezTo>
                <a:cubicBezTo>
                  <a:pt x="47" y="84"/>
                  <a:pt x="51" y="84"/>
                  <a:pt x="53" y="84"/>
                </a:cubicBezTo>
                <a:cubicBezTo>
                  <a:pt x="53" y="87"/>
                  <a:pt x="53" y="87"/>
                  <a:pt x="53" y="87"/>
                </a:cubicBezTo>
                <a:cubicBezTo>
                  <a:pt x="21" y="87"/>
                  <a:pt x="21" y="87"/>
                  <a:pt x="21" y="87"/>
                </a:cubicBezTo>
                <a:cubicBezTo>
                  <a:pt x="21" y="84"/>
                  <a:pt x="21" y="84"/>
                  <a:pt x="21" y="84"/>
                </a:cubicBezTo>
                <a:cubicBezTo>
                  <a:pt x="21" y="84"/>
                  <a:pt x="22" y="84"/>
                  <a:pt x="22" y="84"/>
                </a:cubicBezTo>
                <a:cubicBezTo>
                  <a:pt x="25" y="84"/>
                  <a:pt x="28" y="84"/>
                  <a:pt x="31" y="81"/>
                </a:cubicBezTo>
                <a:cubicBezTo>
                  <a:pt x="31" y="81"/>
                  <a:pt x="31" y="81"/>
                  <a:pt x="31" y="81"/>
                </a:cubicBezTo>
                <a:cubicBezTo>
                  <a:pt x="34" y="78"/>
                  <a:pt x="34" y="73"/>
                  <a:pt x="34" y="70"/>
                </a:cubicBezTo>
                <a:cubicBezTo>
                  <a:pt x="34" y="68"/>
                  <a:pt x="34" y="68"/>
                  <a:pt x="34" y="68"/>
                </a:cubicBezTo>
                <a:cubicBezTo>
                  <a:pt x="32" y="68"/>
                  <a:pt x="32" y="68"/>
                  <a:pt x="32" y="68"/>
                </a:cubicBezTo>
                <a:cubicBezTo>
                  <a:pt x="29" y="68"/>
                  <a:pt x="25" y="68"/>
                  <a:pt x="22" y="71"/>
                </a:cubicBezTo>
                <a:cubicBezTo>
                  <a:pt x="21" y="72"/>
                  <a:pt x="21" y="72"/>
                  <a:pt x="21" y="72"/>
                </a:cubicBezTo>
                <a:cubicBezTo>
                  <a:pt x="21" y="72"/>
                  <a:pt x="21" y="72"/>
                  <a:pt x="21" y="72"/>
                </a:cubicBezTo>
                <a:cubicBezTo>
                  <a:pt x="21" y="68"/>
                  <a:pt x="21" y="68"/>
                  <a:pt x="21" y="68"/>
                </a:cubicBezTo>
                <a:cubicBezTo>
                  <a:pt x="21" y="68"/>
                  <a:pt x="22" y="68"/>
                  <a:pt x="22" y="68"/>
                </a:cubicBezTo>
                <a:cubicBezTo>
                  <a:pt x="25" y="68"/>
                  <a:pt x="28" y="67"/>
                  <a:pt x="31" y="65"/>
                </a:cubicBezTo>
                <a:cubicBezTo>
                  <a:pt x="31" y="64"/>
                  <a:pt x="31" y="64"/>
                  <a:pt x="31" y="64"/>
                </a:cubicBezTo>
                <a:cubicBezTo>
                  <a:pt x="34" y="61"/>
                  <a:pt x="34" y="57"/>
                  <a:pt x="34" y="54"/>
                </a:cubicBezTo>
                <a:cubicBezTo>
                  <a:pt x="34" y="52"/>
                  <a:pt x="34" y="52"/>
                  <a:pt x="34" y="52"/>
                </a:cubicBezTo>
                <a:cubicBezTo>
                  <a:pt x="32" y="52"/>
                  <a:pt x="32" y="52"/>
                  <a:pt x="32" y="52"/>
                </a:cubicBezTo>
                <a:cubicBezTo>
                  <a:pt x="29" y="52"/>
                  <a:pt x="25" y="52"/>
                  <a:pt x="22" y="55"/>
                </a:cubicBezTo>
                <a:cubicBezTo>
                  <a:pt x="21" y="55"/>
                  <a:pt x="21" y="55"/>
                  <a:pt x="21" y="55"/>
                </a:cubicBezTo>
                <a:cubicBezTo>
                  <a:pt x="21" y="55"/>
                  <a:pt x="21" y="56"/>
                  <a:pt x="21" y="56"/>
                </a:cubicBezTo>
                <a:cubicBezTo>
                  <a:pt x="21" y="54"/>
                  <a:pt x="21" y="54"/>
                  <a:pt x="21" y="54"/>
                </a:cubicBezTo>
                <a:cubicBezTo>
                  <a:pt x="21" y="53"/>
                  <a:pt x="21" y="53"/>
                  <a:pt x="21" y="53"/>
                </a:cubicBezTo>
                <a:cubicBezTo>
                  <a:pt x="24" y="51"/>
                  <a:pt x="27" y="48"/>
                  <a:pt x="27" y="43"/>
                </a:cubicBezTo>
                <a:cubicBezTo>
                  <a:pt x="27" y="43"/>
                  <a:pt x="27" y="43"/>
                  <a:pt x="27" y="43"/>
                </a:cubicBezTo>
                <a:cubicBezTo>
                  <a:pt x="27" y="39"/>
                  <a:pt x="24" y="36"/>
                  <a:pt x="21" y="33"/>
                </a:cubicBezTo>
                <a:cubicBezTo>
                  <a:pt x="20" y="32"/>
                  <a:pt x="20" y="32"/>
                  <a:pt x="20" y="32"/>
                </a:cubicBezTo>
                <a:cubicBezTo>
                  <a:pt x="19" y="33"/>
                  <a:pt x="19" y="33"/>
                  <a:pt x="19" y="33"/>
                </a:cubicBezTo>
                <a:cubicBezTo>
                  <a:pt x="16" y="36"/>
                  <a:pt x="13" y="39"/>
                  <a:pt x="13" y="43"/>
                </a:cubicBezTo>
                <a:cubicBezTo>
                  <a:pt x="13" y="43"/>
                  <a:pt x="13" y="43"/>
                  <a:pt x="13" y="43"/>
                </a:cubicBezTo>
                <a:cubicBezTo>
                  <a:pt x="13" y="47"/>
                  <a:pt x="15" y="50"/>
                  <a:pt x="17" y="52"/>
                </a:cubicBezTo>
                <a:cubicBezTo>
                  <a:pt x="17" y="54"/>
                  <a:pt x="17" y="54"/>
                  <a:pt x="17" y="54"/>
                </a:cubicBezTo>
                <a:cubicBezTo>
                  <a:pt x="14" y="52"/>
                  <a:pt x="10" y="52"/>
                  <a:pt x="8" y="52"/>
                </a:cubicBezTo>
                <a:cubicBezTo>
                  <a:pt x="6" y="52"/>
                  <a:pt x="6" y="52"/>
                  <a:pt x="6" y="52"/>
                </a:cubicBezTo>
                <a:cubicBezTo>
                  <a:pt x="6" y="54"/>
                  <a:pt x="6" y="54"/>
                  <a:pt x="6" y="54"/>
                </a:cubicBezTo>
                <a:cubicBezTo>
                  <a:pt x="6" y="57"/>
                  <a:pt x="6" y="61"/>
                  <a:pt x="9" y="64"/>
                </a:cubicBezTo>
                <a:cubicBezTo>
                  <a:pt x="9" y="65"/>
                  <a:pt x="9" y="65"/>
                  <a:pt x="9" y="65"/>
                </a:cubicBezTo>
                <a:cubicBezTo>
                  <a:pt x="11" y="67"/>
                  <a:pt x="14" y="68"/>
                  <a:pt x="17" y="68"/>
                </a:cubicBezTo>
                <a:cubicBezTo>
                  <a:pt x="17" y="70"/>
                  <a:pt x="17" y="70"/>
                  <a:pt x="17" y="70"/>
                </a:cubicBezTo>
                <a:cubicBezTo>
                  <a:pt x="14" y="68"/>
                  <a:pt x="10" y="68"/>
                  <a:pt x="8" y="68"/>
                </a:cubicBezTo>
                <a:cubicBezTo>
                  <a:pt x="6" y="68"/>
                  <a:pt x="6" y="68"/>
                  <a:pt x="6" y="68"/>
                </a:cubicBezTo>
                <a:cubicBezTo>
                  <a:pt x="6" y="70"/>
                  <a:pt x="6" y="70"/>
                  <a:pt x="6" y="70"/>
                </a:cubicBezTo>
                <a:cubicBezTo>
                  <a:pt x="6" y="73"/>
                  <a:pt x="6" y="78"/>
                  <a:pt x="9" y="81"/>
                </a:cubicBezTo>
                <a:cubicBezTo>
                  <a:pt x="9" y="81"/>
                  <a:pt x="9" y="81"/>
                  <a:pt x="9" y="81"/>
                </a:cubicBezTo>
                <a:cubicBezTo>
                  <a:pt x="11" y="83"/>
                  <a:pt x="14" y="84"/>
                  <a:pt x="17" y="84"/>
                </a:cubicBezTo>
                <a:cubicBezTo>
                  <a:pt x="17" y="87"/>
                  <a:pt x="17" y="87"/>
                  <a:pt x="17" y="87"/>
                </a:cubicBezTo>
                <a:cubicBezTo>
                  <a:pt x="2" y="87"/>
                  <a:pt x="2" y="87"/>
                  <a:pt x="2" y="87"/>
                </a:cubicBezTo>
                <a:cubicBezTo>
                  <a:pt x="1" y="87"/>
                  <a:pt x="0" y="88"/>
                  <a:pt x="0" y="89"/>
                </a:cubicBezTo>
                <a:cubicBezTo>
                  <a:pt x="0" y="90"/>
                  <a:pt x="1" y="91"/>
                  <a:pt x="2" y="91"/>
                </a:cubicBezTo>
                <a:cubicBezTo>
                  <a:pt x="110" y="91"/>
                  <a:pt x="110" y="91"/>
                  <a:pt x="110" y="91"/>
                </a:cubicBezTo>
                <a:cubicBezTo>
                  <a:pt x="111" y="91"/>
                  <a:pt x="112" y="90"/>
                  <a:pt x="112" y="89"/>
                </a:cubicBezTo>
                <a:close/>
                <a:moveTo>
                  <a:pt x="96" y="74"/>
                </a:moveTo>
                <a:cubicBezTo>
                  <a:pt x="96" y="74"/>
                  <a:pt x="96" y="74"/>
                  <a:pt x="96" y="74"/>
                </a:cubicBezTo>
                <a:cubicBezTo>
                  <a:pt x="98" y="73"/>
                  <a:pt x="99" y="72"/>
                  <a:pt x="102" y="72"/>
                </a:cubicBezTo>
                <a:cubicBezTo>
                  <a:pt x="102" y="75"/>
                  <a:pt x="102" y="77"/>
                  <a:pt x="100" y="78"/>
                </a:cubicBezTo>
                <a:cubicBezTo>
                  <a:pt x="100" y="78"/>
                  <a:pt x="100" y="78"/>
                  <a:pt x="100" y="78"/>
                </a:cubicBezTo>
                <a:cubicBezTo>
                  <a:pt x="99" y="80"/>
                  <a:pt x="97" y="80"/>
                  <a:pt x="94" y="80"/>
                </a:cubicBezTo>
                <a:cubicBezTo>
                  <a:pt x="94" y="78"/>
                  <a:pt x="94" y="76"/>
                  <a:pt x="96" y="74"/>
                </a:cubicBezTo>
                <a:close/>
                <a:moveTo>
                  <a:pt x="96" y="58"/>
                </a:moveTo>
                <a:cubicBezTo>
                  <a:pt x="96" y="58"/>
                  <a:pt x="96" y="58"/>
                  <a:pt x="96" y="58"/>
                </a:cubicBezTo>
                <a:cubicBezTo>
                  <a:pt x="98" y="56"/>
                  <a:pt x="99" y="56"/>
                  <a:pt x="102" y="56"/>
                </a:cubicBezTo>
                <a:cubicBezTo>
                  <a:pt x="102" y="59"/>
                  <a:pt x="102" y="60"/>
                  <a:pt x="100" y="62"/>
                </a:cubicBezTo>
                <a:cubicBezTo>
                  <a:pt x="100" y="62"/>
                  <a:pt x="100" y="62"/>
                  <a:pt x="100" y="62"/>
                </a:cubicBezTo>
                <a:cubicBezTo>
                  <a:pt x="99" y="63"/>
                  <a:pt x="97" y="64"/>
                  <a:pt x="94" y="64"/>
                </a:cubicBezTo>
                <a:cubicBezTo>
                  <a:pt x="94" y="61"/>
                  <a:pt x="94" y="59"/>
                  <a:pt x="96" y="58"/>
                </a:cubicBezTo>
                <a:close/>
                <a:moveTo>
                  <a:pt x="96" y="42"/>
                </a:moveTo>
                <a:cubicBezTo>
                  <a:pt x="96" y="42"/>
                  <a:pt x="96" y="42"/>
                  <a:pt x="96" y="42"/>
                </a:cubicBezTo>
                <a:cubicBezTo>
                  <a:pt x="98" y="40"/>
                  <a:pt x="99" y="39"/>
                  <a:pt x="102" y="40"/>
                </a:cubicBezTo>
                <a:cubicBezTo>
                  <a:pt x="102" y="42"/>
                  <a:pt x="102" y="44"/>
                  <a:pt x="100" y="46"/>
                </a:cubicBezTo>
                <a:cubicBezTo>
                  <a:pt x="100" y="46"/>
                  <a:pt x="100" y="46"/>
                  <a:pt x="100" y="46"/>
                </a:cubicBezTo>
                <a:cubicBezTo>
                  <a:pt x="99" y="47"/>
                  <a:pt x="97" y="48"/>
                  <a:pt x="94" y="48"/>
                </a:cubicBezTo>
                <a:cubicBezTo>
                  <a:pt x="94" y="45"/>
                  <a:pt x="94" y="43"/>
                  <a:pt x="96" y="42"/>
                </a:cubicBezTo>
                <a:close/>
                <a:moveTo>
                  <a:pt x="96" y="26"/>
                </a:moveTo>
                <a:cubicBezTo>
                  <a:pt x="96" y="26"/>
                  <a:pt x="96" y="26"/>
                  <a:pt x="96" y="26"/>
                </a:cubicBezTo>
                <a:cubicBezTo>
                  <a:pt x="98" y="24"/>
                  <a:pt x="99" y="24"/>
                  <a:pt x="102" y="24"/>
                </a:cubicBezTo>
                <a:cubicBezTo>
                  <a:pt x="102" y="27"/>
                  <a:pt x="102" y="28"/>
                  <a:pt x="100" y="30"/>
                </a:cubicBezTo>
                <a:cubicBezTo>
                  <a:pt x="100" y="30"/>
                  <a:pt x="100" y="30"/>
                  <a:pt x="100" y="30"/>
                </a:cubicBezTo>
                <a:cubicBezTo>
                  <a:pt x="99" y="31"/>
                  <a:pt x="97" y="32"/>
                  <a:pt x="94" y="32"/>
                </a:cubicBezTo>
                <a:cubicBezTo>
                  <a:pt x="94" y="29"/>
                  <a:pt x="94" y="27"/>
                  <a:pt x="96" y="26"/>
                </a:cubicBezTo>
                <a:close/>
                <a:moveTo>
                  <a:pt x="60" y="74"/>
                </a:moveTo>
                <a:cubicBezTo>
                  <a:pt x="60" y="74"/>
                  <a:pt x="60" y="74"/>
                  <a:pt x="60" y="74"/>
                </a:cubicBezTo>
                <a:cubicBezTo>
                  <a:pt x="62" y="73"/>
                  <a:pt x="64" y="72"/>
                  <a:pt x="66" y="72"/>
                </a:cubicBezTo>
                <a:cubicBezTo>
                  <a:pt x="66" y="75"/>
                  <a:pt x="66" y="77"/>
                  <a:pt x="64" y="78"/>
                </a:cubicBezTo>
                <a:cubicBezTo>
                  <a:pt x="64" y="78"/>
                  <a:pt x="64" y="78"/>
                  <a:pt x="64" y="78"/>
                </a:cubicBezTo>
                <a:cubicBezTo>
                  <a:pt x="63" y="80"/>
                  <a:pt x="61" y="80"/>
                  <a:pt x="58" y="80"/>
                </a:cubicBezTo>
                <a:cubicBezTo>
                  <a:pt x="58" y="78"/>
                  <a:pt x="59" y="76"/>
                  <a:pt x="60" y="74"/>
                </a:cubicBezTo>
                <a:close/>
                <a:moveTo>
                  <a:pt x="60" y="58"/>
                </a:moveTo>
                <a:cubicBezTo>
                  <a:pt x="60" y="58"/>
                  <a:pt x="60" y="58"/>
                  <a:pt x="60" y="58"/>
                </a:cubicBezTo>
                <a:cubicBezTo>
                  <a:pt x="62" y="56"/>
                  <a:pt x="64" y="56"/>
                  <a:pt x="66" y="56"/>
                </a:cubicBezTo>
                <a:cubicBezTo>
                  <a:pt x="66" y="59"/>
                  <a:pt x="66" y="60"/>
                  <a:pt x="64" y="62"/>
                </a:cubicBezTo>
                <a:cubicBezTo>
                  <a:pt x="64" y="62"/>
                  <a:pt x="64" y="62"/>
                  <a:pt x="64" y="62"/>
                </a:cubicBezTo>
                <a:cubicBezTo>
                  <a:pt x="63" y="63"/>
                  <a:pt x="61" y="64"/>
                  <a:pt x="58" y="64"/>
                </a:cubicBezTo>
                <a:cubicBezTo>
                  <a:pt x="58" y="61"/>
                  <a:pt x="59" y="59"/>
                  <a:pt x="60" y="58"/>
                </a:cubicBezTo>
                <a:close/>
                <a:moveTo>
                  <a:pt x="60" y="42"/>
                </a:moveTo>
                <a:cubicBezTo>
                  <a:pt x="60" y="42"/>
                  <a:pt x="60" y="42"/>
                  <a:pt x="60" y="42"/>
                </a:cubicBezTo>
                <a:cubicBezTo>
                  <a:pt x="62" y="40"/>
                  <a:pt x="64" y="40"/>
                  <a:pt x="66" y="40"/>
                </a:cubicBezTo>
                <a:cubicBezTo>
                  <a:pt x="66" y="42"/>
                  <a:pt x="66" y="44"/>
                  <a:pt x="64" y="46"/>
                </a:cubicBezTo>
                <a:cubicBezTo>
                  <a:pt x="64" y="46"/>
                  <a:pt x="64" y="46"/>
                  <a:pt x="64" y="46"/>
                </a:cubicBezTo>
                <a:cubicBezTo>
                  <a:pt x="63" y="47"/>
                  <a:pt x="61" y="48"/>
                  <a:pt x="58" y="48"/>
                </a:cubicBezTo>
                <a:cubicBezTo>
                  <a:pt x="58" y="45"/>
                  <a:pt x="59" y="43"/>
                  <a:pt x="60" y="42"/>
                </a:cubicBezTo>
                <a:close/>
                <a:moveTo>
                  <a:pt x="24" y="74"/>
                </a:moveTo>
                <a:cubicBezTo>
                  <a:pt x="24" y="74"/>
                  <a:pt x="24" y="74"/>
                  <a:pt x="24" y="74"/>
                </a:cubicBezTo>
                <a:cubicBezTo>
                  <a:pt x="26" y="73"/>
                  <a:pt x="28" y="72"/>
                  <a:pt x="31" y="72"/>
                </a:cubicBezTo>
                <a:cubicBezTo>
                  <a:pt x="31" y="75"/>
                  <a:pt x="30" y="77"/>
                  <a:pt x="29" y="78"/>
                </a:cubicBezTo>
                <a:cubicBezTo>
                  <a:pt x="28" y="78"/>
                  <a:pt x="28" y="78"/>
                  <a:pt x="28" y="78"/>
                </a:cubicBezTo>
                <a:cubicBezTo>
                  <a:pt x="27" y="80"/>
                  <a:pt x="25" y="80"/>
                  <a:pt x="22" y="80"/>
                </a:cubicBezTo>
                <a:cubicBezTo>
                  <a:pt x="22" y="78"/>
                  <a:pt x="23" y="76"/>
                  <a:pt x="24" y="74"/>
                </a:cubicBezTo>
                <a:close/>
                <a:moveTo>
                  <a:pt x="24" y="58"/>
                </a:moveTo>
                <a:cubicBezTo>
                  <a:pt x="24" y="58"/>
                  <a:pt x="24" y="58"/>
                  <a:pt x="24" y="58"/>
                </a:cubicBezTo>
                <a:cubicBezTo>
                  <a:pt x="26" y="56"/>
                  <a:pt x="28" y="56"/>
                  <a:pt x="31" y="56"/>
                </a:cubicBezTo>
                <a:cubicBezTo>
                  <a:pt x="31" y="59"/>
                  <a:pt x="30" y="60"/>
                  <a:pt x="29" y="62"/>
                </a:cubicBezTo>
                <a:cubicBezTo>
                  <a:pt x="28" y="62"/>
                  <a:pt x="28" y="62"/>
                  <a:pt x="28" y="62"/>
                </a:cubicBezTo>
                <a:cubicBezTo>
                  <a:pt x="27" y="63"/>
                  <a:pt x="25" y="64"/>
                  <a:pt x="22" y="64"/>
                </a:cubicBezTo>
                <a:cubicBezTo>
                  <a:pt x="22" y="61"/>
                  <a:pt x="23" y="59"/>
                  <a:pt x="24" y="58"/>
                </a:cubicBezTo>
                <a:close/>
                <a:moveTo>
                  <a:pt x="17" y="80"/>
                </a:moveTo>
                <a:cubicBezTo>
                  <a:pt x="15" y="80"/>
                  <a:pt x="13" y="80"/>
                  <a:pt x="12" y="78"/>
                </a:cubicBezTo>
                <a:cubicBezTo>
                  <a:pt x="11" y="78"/>
                  <a:pt x="11" y="78"/>
                  <a:pt x="11" y="78"/>
                </a:cubicBezTo>
                <a:cubicBezTo>
                  <a:pt x="10" y="77"/>
                  <a:pt x="9" y="75"/>
                  <a:pt x="9" y="72"/>
                </a:cubicBezTo>
                <a:cubicBezTo>
                  <a:pt x="12" y="72"/>
                  <a:pt x="14" y="73"/>
                  <a:pt x="16" y="74"/>
                </a:cubicBezTo>
                <a:cubicBezTo>
                  <a:pt x="16" y="74"/>
                  <a:pt x="16" y="74"/>
                  <a:pt x="16" y="74"/>
                </a:cubicBezTo>
                <a:cubicBezTo>
                  <a:pt x="16" y="75"/>
                  <a:pt x="17" y="75"/>
                  <a:pt x="17" y="76"/>
                </a:cubicBezTo>
                <a:lnTo>
                  <a:pt x="17" y="80"/>
                </a:lnTo>
                <a:close/>
                <a:moveTo>
                  <a:pt x="17" y="64"/>
                </a:moveTo>
                <a:cubicBezTo>
                  <a:pt x="15" y="64"/>
                  <a:pt x="13" y="63"/>
                  <a:pt x="12" y="62"/>
                </a:cubicBezTo>
                <a:cubicBezTo>
                  <a:pt x="11" y="62"/>
                  <a:pt x="11" y="62"/>
                  <a:pt x="11" y="62"/>
                </a:cubicBezTo>
                <a:cubicBezTo>
                  <a:pt x="10" y="60"/>
                  <a:pt x="9" y="59"/>
                  <a:pt x="9" y="56"/>
                </a:cubicBezTo>
                <a:cubicBezTo>
                  <a:pt x="12" y="56"/>
                  <a:pt x="14" y="56"/>
                  <a:pt x="16" y="58"/>
                </a:cubicBezTo>
                <a:cubicBezTo>
                  <a:pt x="16" y="58"/>
                  <a:pt x="16" y="58"/>
                  <a:pt x="16" y="58"/>
                </a:cubicBezTo>
                <a:cubicBezTo>
                  <a:pt x="16" y="58"/>
                  <a:pt x="17" y="59"/>
                  <a:pt x="17" y="60"/>
                </a:cubicBezTo>
                <a:lnTo>
                  <a:pt x="17" y="64"/>
                </a:lnTo>
                <a:close/>
                <a:moveTo>
                  <a:pt x="17" y="43"/>
                </a:moveTo>
                <a:cubicBezTo>
                  <a:pt x="17" y="43"/>
                  <a:pt x="17" y="43"/>
                  <a:pt x="17" y="43"/>
                </a:cubicBezTo>
                <a:cubicBezTo>
                  <a:pt x="17" y="41"/>
                  <a:pt x="18" y="39"/>
                  <a:pt x="20" y="37"/>
                </a:cubicBezTo>
                <a:cubicBezTo>
                  <a:pt x="22" y="39"/>
                  <a:pt x="23" y="41"/>
                  <a:pt x="23" y="43"/>
                </a:cubicBezTo>
                <a:cubicBezTo>
                  <a:pt x="23" y="43"/>
                  <a:pt x="23" y="43"/>
                  <a:pt x="23" y="43"/>
                </a:cubicBezTo>
                <a:cubicBezTo>
                  <a:pt x="23" y="45"/>
                  <a:pt x="22" y="47"/>
                  <a:pt x="20" y="49"/>
                </a:cubicBezTo>
                <a:cubicBezTo>
                  <a:pt x="18" y="47"/>
                  <a:pt x="17" y="45"/>
                  <a:pt x="17" y="43"/>
                </a:cubicBezTo>
                <a:close/>
                <a:moveTo>
                  <a:pt x="53" y="80"/>
                </a:moveTo>
                <a:cubicBezTo>
                  <a:pt x="51" y="80"/>
                  <a:pt x="49" y="80"/>
                  <a:pt x="48" y="78"/>
                </a:cubicBezTo>
                <a:cubicBezTo>
                  <a:pt x="47" y="78"/>
                  <a:pt x="47" y="78"/>
                  <a:pt x="47" y="78"/>
                </a:cubicBezTo>
                <a:cubicBezTo>
                  <a:pt x="46" y="77"/>
                  <a:pt x="45" y="75"/>
                  <a:pt x="45" y="72"/>
                </a:cubicBezTo>
                <a:cubicBezTo>
                  <a:pt x="48" y="72"/>
                  <a:pt x="50" y="73"/>
                  <a:pt x="52" y="74"/>
                </a:cubicBezTo>
                <a:cubicBezTo>
                  <a:pt x="52" y="74"/>
                  <a:pt x="52" y="74"/>
                  <a:pt x="52" y="74"/>
                </a:cubicBezTo>
                <a:cubicBezTo>
                  <a:pt x="53" y="75"/>
                  <a:pt x="53" y="76"/>
                  <a:pt x="53" y="77"/>
                </a:cubicBezTo>
                <a:lnTo>
                  <a:pt x="53" y="80"/>
                </a:lnTo>
                <a:close/>
                <a:moveTo>
                  <a:pt x="53" y="64"/>
                </a:moveTo>
                <a:cubicBezTo>
                  <a:pt x="51" y="64"/>
                  <a:pt x="49" y="63"/>
                  <a:pt x="48" y="62"/>
                </a:cubicBezTo>
                <a:cubicBezTo>
                  <a:pt x="47" y="62"/>
                  <a:pt x="47" y="62"/>
                  <a:pt x="47" y="62"/>
                </a:cubicBezTo>
                <a:cubicBezTo>
                  <a:pt x="46" y="60"/>
                  <a:pt x="45" y="59"/>
                  <a:pt x="45" y="56"/>
                </a:cubicBezTo>
                <a:cubicBezTo>
                  <a:pt x="48" y="56"/>
                  <a:pt x="50" y="56"/>
                  <a:pt x="52" y="58"/>
                </a:cubicBezTo>
                <a:cubicBezTo>
                  <a:pt x="52" y="58"/>
                  <a:pt x="52" y="58"/>
                  <a:pt x="52" y="58"/>
                </a:cubicBezTo>
                <a:cubicBezTo>
                  <a:pt x="53" y="59"/>
                  <a:pt x="53" y="59"/>
                  <a:pt x="53" y="61"/>
                </a:cubicBezTo>
                <a:lnTo>
                  <a:pt x="53" y="64"/>
                </a:lnTo>
                <a:close/>
                <a:moveTo>
                  <a:pt x="53" y="48"/>
                </a:moveTo>
                <a:cubicBezTo>
                  <a:pt x="51" y="48"/>
                  <a:pt x="49" y="47"/>
                  <a:pt x="48" y="46"/>
                </a:cubicBezTo>
                <a:cubicBezTo>
                  <a:pt x="47" y="46"/>
                  <a:pt x="47" y="46"/>
                  <a:pt x="47" y="46"/>
                </a:cubicBezTo>
                <a:cubicBezTo>
                  <a:pt x="46" y="44"/>
                  <a:pt x="45" y="42"/>
                  <a:pt x="45" y="40"/>
                </a:cubicBezTo>
                <a:cubicBezTo>
                  <a:pt x="48" y="40"/>
                  <a:pt x="50" y="40"/>
                  <a:pt x="52" y="42"/>
                </a:cubicBezTo>
                <a:cubicBezTo>
                  <a:pt x="52" y="42"/>
                  <a:pt x="52" y="42"/>
                  <a:pt x="52" y="42"/>
                </a:cubicBezTo>
                <a:cubicBezTo>
                  <a:pt x="53" y="43"/>
                  <a:pt x="53" y="43"/>
                  <a:pt x="53" y="44"/>
                </a:cubicBezTo>
                <a:lnTo>
                  <a:pt x="53" y="48"/>
                </a:lnTo>
                <a:close/>
                <a:moveTo>
                  <a:pt x="53" y="28"/>
                </a:moveTo>
                <a:cubicBezTo>
                  <a:pt x="53" y="27"/>
                  <a:pt x="53" y="27"/>
                  <a:pt x="53" y="27"/>
                </a:cubicBezTo>
                <a:cubicBezTo>
                  <a:pt x="53" y="25"/>
                  <a:pt x="54" y="23"/>
                  <a:pt x="56" y="21"/>
                </a:cubicBezTo>
                <a:cubicBezTo>
                  <a:pt x="58" y="23"/>
                  <a:pt x="59" y="25"/>
                  <a:pt x="59" y="27"/>
                </a:cubicBezTo>
                <a:cubicBezTo>
                  <a:pt x="59" y="28"/>
                  <a:pt x="59" y="28"/>
                  <a:pt x="59" y="28"/>
                </a:cubicBezTo>
                <a:cubicBezTo>
                  <a:pt x="59" y="30"/>
                  <a:pt x="58" y="31"/>
                  <a:pt x="56" y="33"/>
                </a:cubicBezTo>
                <a:cubicBezTo>
                  <a:pt x="54" y="31"/>
                  <a:pt x="53" y="30"/>
                  <a:pt x="53" y="28"/>
                </a:cubicBezTo>
                <a:close/>
                <a:moveTo>
                  <a:pt x="90" y="80"/>
                </a:moveTo>
                <a:cubicBezTo>
                  <a:pt x="87" y="80"/>
                  <a:pt x="85" y="80"/>
                  <a:pt x="84" y="78"/>
                </a:cubicBezTo>
                <a:cubicBezTo>
                  <a:pt x="83" y="78"/>
                  <a:pt x="83" y="78"/>
                  <a:pt x="83" y="78"/>
                </a:cubicBezTo>
                <a:cubicBezTo>
                  <a:pt x="82" y="77"/>
                  <a:pt x="81" y="75"/>
                  <a:pt x="81" y="72"/>
                </a:cubicBezTo>
                <a:cubicBezTo>
                  <a:pt x="84" y="72"/>
                  <a:pt x="86" y="73"/>
                  <a:pt x="87" y="74"/>
                </a:cubicBezTo>
                <a:cubicBezTo>
                  <a:pt x="88" y="74"/>
                  <a:pt x="88" y="74"/>
                  <a:pt x="88" y="74"/>
                </a:cubicBezTo>
                <a:cubicBezTo>
                  <a:pt x="89" y="75"/>
                  <a:pt x="89" y="77"/>
                  <a:pt x="90" y="79"/>
                </a:cubicBezTo>
                <a:lnTo>
                  <a:pt x="90" y="80"/>
                </a:lnTo>
                <a:close/>
                <a:moveTo>
                  <a:pt x="90" y="64"/>
                </a:moveTo>
                <a:cubicBezTo>
                  <a:pt x="87" y="64"/>
                  <a:pt x="85" y="63"/>
                  <a:pt x="84" y="62"/>
                </a:cubicBezTo>
                <a:cubicBezTo>
                  <a:pt x="83" y="62"/>
                  <a:pt x="83" y="62"/>
                  <a:pt x="83" y="62"/>
                </a:cubicBezTo>
                <a:cubicBezTo>
                  <a:pt x="82" y="60"/>
                  <a:pt x="81" y="59"/>
                  <a:pt x="81" y="56"/>
                </a:cubicBezTo>
                <a:cubicBezTo>
                  <a:pt x="84" y="56"/>
                  <a:pt x="86" y="56"/>
                  <a:pt x="87" y="58"/>
                </a:cubicBezTo>
                <a:cubicBezTo>
                  <a:pt x="88" y="58"/>
                  <a:pt x="88" y="58"/>
                  <a:pt x="88" y="58"/>
                </a:cubicBezTo>
                <a:cubicBezTo>
                  <a:pt x="89" y="59"/>
                  <a:pt x="89" y="60"/>
                  <a:pt x="90" y="63"/>
                </a:cubicBezTo>
                <a:lnTo>
                  <a:pt x="90" y="64"/>
                </a:lnTo>
                <a:close/>
                <a:moveTo>
                  <a:pt x="90" y="48"/>
                </a:moveTo>
                <a:cubicBezTo>
                  <a:pt x="87" y="48"/>
                  <a:pt x="85" y="47"/>
                  <a:pt x="84" y="46"/>
                </a:cubicBezTo>
                <a:cubicBezTo>
                  <a:pt x="83" y="46"/>
                  <a:pt x="83" y="46"/>
                  <a:pt x="83" y="46"/>
                </a:cubicBezTo>
                <a:cubicBezTo>
                  <a:pt x="82" y="44"/>
                  <a:pt x="81" y="42"/>
                  <a:pt x="81" y="40"/>
                </a:cubicBezTo>
                <a:cubicBezTo>
                  <a:pt x="84" y="40"/>
                  <a:pt x="86" y="40"/>
                  <a:pt x="87" y="42"/>
                </a:cubicBezTo>
                <a:cubicBezTo>
                  <a:pt x="88" y="42"/>
                  <a:pt x="88" y="42"/>
                  <a:pt x="88" y="42"/>
                </a:cubicBezTo>
                <a:cubicBezTo>
                  <a:pt x="89" y="43"/>
                  <a:pt x="89" y="44"/>
                  <a:pt x="90" y="46"/>
                </a:cubicBezTo>
                <a:lnTo>
                  <a:pt x="90" y="48"/>
                </a:lnTo>
                <a:close/>
                <a:moveTo>
                  <a:pt x="90" y="32"/>
                </a:moveTo>
                <a:cubicBezTo>
                  <a:pt x="87" y="32"/>
                  <a:pt x="85" y="31"/>
                  <a:pt x="84" y="30"/>
                </a:cubicBezTo>
                <a:cubicBezTo>
                  <a:pt x="83" y="30"/>
                  <a:pt x="83" y="30"/>
                  <a:pt x="83" y="30"/>
                </a:cubicBezTo>
                <a:cubicBezTo>
                  <a:pt x="83" y="30"/>
                  <a:pt x="83" y="30"/>
                  <a:pt x="83" y="30"/>
                </a:cubicBezTo>
                <a:cubicBezTo>
                  <a:pt x="82" y="28"/>
                  <a:pt x="81" y="27"/>
                  <a:pt x="81" y="24"/>
                </a:cubicBezTo>
                <a:cubicBezTo>
                  <a:pt x="84" y="24"/>
                  <a:pt x="86" y="24"/>
                  <a:pt x="87" y="26"/>
                </a:cubicBezTo>
                <a:cubicBezTo>
                  <a:pt x="88" y="26"/>
                  <a:pt x="88" y="26"/>
                  <a:pt x="88" y="26"/>
                </a:cubicBezTo>
                <a:cubicBezTo>
                  <a:pt x="89" y="27"/>
                  <a:pt x="89" y="28"/>
                  <a:pt x="90" y="31"/>
                </a:cubicBezTo>
                <a:lnTo>
                  <a:pt x="90" y="32"/>
                </a:lnTo>
                <a:close/>
                <a:moveTo>
                  <a:pt x="89" y="11"/>
                </a:moveTo>
                <a:cubicBezTo>
                  <a:pt x="89" y="11"/>
                  <a:pt x="89" y="11"/>
                  <a:pt x="89" y="11"/>
                </a:cubicBezTo>
                <a:cubicBezTo>
                  <a:pt x="89" y="9"/>
                  <a:pt x="90" y="7"/>
                  <a:pt x="92" y="5"/>
                </a:cubicBezTo>
                <a:cubicBezTo>
                  <a:pt x="94" y="7"/>
                  <a:pt x="95" y="9"/>
                  <a:pt x="95" y="11"/>
                </a:cubicBezTo>
                <a:cubicBezTo>
                  <a:pt x="95" y="11"/>
                  <a:pt x="95" y="11"/>
                  <a:pt x="95" y="11"/>
                </a:cubicBezTo>
                <a:cubicBezTo>
                  <a:pt x="95" y="13"/>
                  <a:pt x="94" y="15"/>
                  <a:pt x="92" y="17"/>
                </a:cubicBezTo>
                <a:cubicBezTo>
                  <a:pt x="90" y="15"/>
                  <a:pt x="89" y="13"/>
                  <a:pt x="89" y="11"/>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27" name="Freeform 135">
            <a:extLst>
              <a:ext uri="{FF2B5EF4-FFF2-40B4-BE49-F238E27FC236}">
                <a16:creationId xmlns:a16="http://schemas.microsoft.com/office/drawing/2014/main" id="{E9566D3B-4139-5958-8DDC-34395870E796}"/>
              </a:ext>
            </a:extLst>
          </xdr:cNvPr>
          <xdr:cNvSpPr>
            <a:spLocks noEditPoints="1"/>
          </xdr:cNvSpPr>
        </xdr:nvSpPr>
        <xdr:spPr bwMode="auto">
          <a:xfrm>
            <a:off x="468313" y="2519363"/>
            <a:ext cx="98425" cy="96838"/>
          </a:xfrm>
          <a:custGeom>
            <a:avLst/>
            <a:gdLst>
              <a:gd name="T0" fmla="*/ 27 w 27"/>
              <a:gd name="T1" fmla="*/ 13 h 27"/>
              <a:gd name="T2" fmla="*/ 14 w 27"/>
              <a:gd name="T3" fmla="*/ 0 h 27"/>
              <a:gd name="T4" fmla="*/ 0 w 27"/>
              <a:gd name="T5" fmla="*/ 13 h 27"/>
              <a:gd name="T6" fmla="*/ 14 w 27"/>
              <a:gd name="T7" fmla="*/ 27 h 27"/>
              <a:gd name="T8" fmla="*/ 27 w 27"/>
              <a:gd name="T9" fmla="*/ 13 h 27"/>
              <a:gd name="T10" fmla="*/ 14 w 27"/>
              <a:gd name="T11" fmla="*/ 23 h 27"/>
              <a:gd name="T12" fmla="*/ 4 w 27"/>
              <a:gd name="T13" fmla="*/ 13 h 27"/>
              <a:gd name="T14" fmla="*/ 14 w 27"/>
              <a:gd name="T15" fmla="*/ 4 h 27"/>
              <a:gd name="T16" fmla="*/ 24 w 27"/>
              <a:gd name="T17" fmla="*/ 13 h 27"/>
              <a:gd name="T18" fmla="*/ 14 w 27"/>
              <a:gd name="T19" fmla="*/ 23 h 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7" h="27">
                <a:moveTo>
                  <a:pt x="27" y="13"/>
                </a:moveTo>
                <a:cubicBezTo>
                  <a:pt x="27" y="6"/>
                  <a:pt x="21" y="0"/>
                  <a:pt x="14" y="0"/>
                </a:cubicBezTo>
                <a:cubicBezTo>
                  <a:pt x="7" y="0"/>
                  <a:pt x="0" y="6"/>
                  <a:pt x="0" y="13"/>
                </a:cubicBezTo>
                <a:cubicBezTo>
                  <a:pt x="0" y="21"/>
                  <a:pt x="7" y="27"/>
                  <a:pt x="14" y="27"/>
                </a:cubicBezTo>
                <a:cubicBezTo>
                  <a:pt x="21" y="27"/>
                  <a:pt x="27" y="21"/>
                  <a:pt x="27" y="13"/>
                </a:cubicBezTo>
                <a:close/>
                <a:moveTo>
                  <a:pt x="14" y="23"/>
                </a:moveTo>
                <a:cubicBezTo>
                  <a:pt x="9" y="23"/>
                  <a:pt x="4" y="19"/>
                  <a:pt x="4" y="13"/>
                </a:cubicBezTo>
                <a:cubicBezTo>
                  <a:pt x="4" y="8"/>
                  <a:pt x="9" y="4"/>
                  <a:pt x="14" y="4"/>
                </a:cubicBezTo>
                <a:cubicBezTo>
                  <a:pt x="19" y="4"/>
                  <a:pt x="24" y="8"/>
                  <a:pt x="24" y="13"/>
                </a:cubicBezTo>
                <a:cubicBezTo>
                  <a:pt x="24" y="19"/>
                  <a:pt x="19" y="23"/>
                  <a:pt x="14" y="23"/>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28" name="Freeform 136">
            <a:extLst>
              <a:ext uri="{FF2B5EF4-FFF2-40B4-BE49-F238E27FC236}">
                <a16:creationId xmlns:a16="http://schemas.microsoft.com/office/drawing/2014/main" id="{894BD2C3-FFC4-6A8F-2F30-6E156B39CD4F}"/>
              </a:ext>
            </a:extLst>
          </xdr:cNvPr>
          <xdr:cNvSpPr>
            <a:spLocks/>
          </xdr:cNvSpPr>
        </xdr:nvSpPr>
        <xdr:spPr bwMode="auto">
          <a:xfrm>
            <a:off x="511175" y="2489200"/>
            <a:ext cx="11113" cy="22225"/>
          </a:xfrm>
          <a:custGeom>
            <a:avLst/>
            <a:gdLst>
              <a:gd name="T0" fmla="*/ 3 w 3"/>
              <a:gd name="T1" fmla="*/ 4 h 6"/>
              <a:gd name="T2" fmla="*/ 3 w 3"/>
              <a:gd name="T3" fmla="*/ 1 h 6"/>
              <a:gd name="T4" fmla="*/ 2 w 3"/>
              <a:gd name="T5" fmla="*/ 0 h 6"/>
              <a:gd name="T6" fmla="*/ 0 w 3"/>
              <a:gd name="T7" fmla="*/ 1 h 6"/>
              <a:gd name="T8" fmla="*/ 0 w 3"/>
              <a:gd name="T9" fmla="*/ 4 h 6"/>
              <a:gd name="T10" fmla="*/ 2 w 3"/>
              <a:gd name="T11" fmla="*/ 6 h 6"/>
              <a:gd name="T12" fmla="*/ 3 w 3"/>
              <a:gd name="T13" fmla="*/ 4 h 6"/>
            </a:gdLst>
            <a:ahLst/>
            <a:cxnLst>
              <a:cxn ang="0">
                <a:pos x="T0" y="T1"/>
              </a:cxn>
              <a:cxn ang="0">
                <a:pos x="T2" y="T3"/>
              </a:cxn>
              <a:cxn ang="0">
                <a:pos x="T4" y="T5"/>
              </a:cxn>
              <a:cxn ang="0">
                <a:pos x="T6" y="T7"/>
              </a:cxn>
              <a:cxn ang="0">
                <a:pos x="T8" y="T9"/>
              </a:cxn>
              <a:cxn ang="0">
                <a:pos x="T10" y="T11"/>
              </a:cxn>
              <a:cxn ang="0">
                <a:pos x="T12" y="T13"/>
              </a:cxn>
            </a:cxnLst>
            <a:rect l="0" t="0" r="r" b="b"/>
            <a:pathLst>
              <a:path w="3" h="6">
                <a:moveTo>
                  <a:pt x="3" y="4"/>
                </a:moveTo>
                <a:cubicBezTo>
                  <a:pt x="3" y="1"/>
                  <a:pt x="3" y="1"/>
                  <a:pt x="3" y="1"/>
                </a:cubicBezTo>
                <a:cubicBezTo>
                  <a:pt x="3" y="0"/>
                  <a:pt x="3" y="0"/>
                  <a:pt x="2" y="0"/>
                </a:cubicBezTo>
                <a:cubicBezTo>
                  <a:pt x="0" y="0"/>
                  <a:pt x="0" y="0"/>
                  <a:pt x="0" y="1"/>
                </a:cubicBezTo>
                <a:cubicBezTo>
                  <a:pt x="0" y="4"/>
                  <a:pt x="0" y="4"/>
                  <a:pt x="0" y="4"/>
                </a:cubicBezTo>
                <a:cubicBezTo>
                  <a:pt x="0" y="5"/>
                  <a:pt x="0" y="6"/>
                  <a:pt x="2" y="6"/>
                </a:cubicBezTo>
                <a:cubicBezTo>
                  <a:pt x="3" y="6"/>
                  <a:pt x="3" y="5"/>
                  <a:pt x="3" y="4"/>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29" name="Freeform 137">
            <a:extLst>
              <a:ext uri="{FF2B5EF4-FFF2-40B4-BE49-F238E27FC236}">
                <a16:creationId xmlns:a16="http://schemas.microsoft.com/office/drawing/2014/main" id="{636E673D-24D5-A643-D7A0-817FEB3FFD06}"/>
              </a:ext>
            </a:extLst>
          </xdr:cNvPr>
          <xdr:cNvSpPr>
            <a:spLocks/>
          </xdr:cNvSpPr>
        </xdr:nvSpPr>
        <xdr:spPr bwMode="auto">
          <a:xfrm>
            <a:off x="511175" y="2624138"/>
            <a:ext cx="11113" cy="19050"/>
          </a:xfrm>
          <a:custGeom>
            <a:avLst/>
            <a:gdLst>
              <a:gd name="T0" fmla="*/ 0 w 3"/>
              <a:gd name="T1" fmla="*/ 2 h 5"/>
              <a:gd name="T2" fmla="*/ 0 w 3"/>
              <a:gd name="T3" fmla="*/ 3 h 5"/>
              <a:gd name="T4" fmla="*/ 2 w 3"/>
              <a:gd name="T5" fmla="*/ 5 h 5"/>
              <a:gd name="T6" fmla="*/ 3 w 3"/>
              <a:gd name="T7" fmla="*/ 3 h 5"/>
              <a:gd name="T8" fmla="*/ 3 w 3"/>
              <a:gd name="T9" fmla="*/ 2 h 5"/>
              <a:gd name="T10" fmla="*/ 2 w 3"/>
              <a:gd name="T11" fmla="*/ 0 h 5"/>
              <a:gd name="T12" fmla="*/ 0 w 3"/>
              <a:gd name="T13" fmla="*/ 2 h 5"/>
            </a:gdLst>
            <a:ahLst/>
            <a:cxnLst>
              <a:cxn ang="0">
                <a:pos x="T0" y="T1"/>
              </a:cxn>
              <a:cxn ang="0">
                <a:pos x="T2" y="T3"/>
              </a:cxn>
              <a:cxn ang="0">
                <a:pos x="T4" y="T5"/>
              </a:cxn>
              <a:cxn ang="0">
                <a:pos x="T6" y="T7"/>
              </a:cxn>
              <a:cxn ang="0">
                <a:pos x="T8" y="T9"/>
              </a:cxn>
              <a:cxn ang="0">
                <a:pos x="T10" y="T11"/>
              </a:cxn>
              <a:cxn ang="0">
                <a:pos x="T12" y="T13"/>
              </a:cxn>
            </a:cxnLst>
            <a:rect l="0" t="0" r="r" b="b"/>
            <a:pathLst>
              <a:path w="3" h="5">
                <a:moveTo>
                  <a:pt x="0" y="2"/>
                </a:moveTo>
                <a:cubicBezTo>
                  <a:pt x="0" y="3"/>
                  <a:pt x="0" y="3"/>
                  <a:pt x="0" y="3"/>
                </a:cubicBezTo>
                <a:cubicBezTo>
                  <a:pt x="0" y="4"/>
                  <a:pt x="0" y="5"/>
                  <a:pt x="2" y="5"/>
                </a:cubicBezTo>
                <a:cubicBezTo>
                  <a:pt x="3" y="5"/>
                  <a:pt x="3" y="4"/>
                  <a:pt x="3" y="3"/>
                </a:cubicBezTo>
                <a:cubicBezTo>
                  <a:pt x="3" y="2"/>
                  <a:pt x="3" y="2"/>
                  <a:pt x="3" y="2"/>
                </a:cubicBezTo>
                <a:cubicBezTo>
                  <a:pt x="3" y="1"/>
                  <a:pt x="3" y="0"/>
                  <a:pt x="2" y="0"/>
                </a:cubicBezTo>
                <a:cubicBezTo>
                  <a:pt x="0" y="0"/>
                  <a:pt x="0" y="1"/>
                  <a:pt x="0" y="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30" name="Freeform 138">
            <a:extLst>
              <a:ext uri="{FF2B5EF4-FFF2-40B4-BE49-F238E27FC236}">
                <a16:creationId xmlns:a16="http://schemas.microsoft.com/office/drawing/2014/main" id="{7F2C9E9E-F14F-7399-4341-988488C6396C}"/>
              </a:ext>
            </a:extLst>
          </xdr:cNvPr>
          <xdr:cNvSpPr>
            <a:spLocks/>
          </xdr:cNvSpPr>
        </xdr:nvSpPr>
        <xdr:spPr bwMode="auto">
          <a:xfrm>
            <a:off x="576263" y="2562225"/>
            <a:ext cx="19050" cy="14288"/>
          </a:xfrm>
          <a:custGeom>
            <a:avLst/>
            <a:gdLst>
              <a:gd name="T0" fmla="*/ 2 w 5"/>
              <a:gd name="T1" fmla="*/ 4 h 4"/>
              <a:gd name="T2" fmla="*/ 3 w 5"/>
              <a:gd name="T3" fmla="*/ 4 h 4"/>
              <a:gd name="T4" fmla="*/ 5 w 5"/>
              <a:gd name="T5" fmla="*/ 2 h 4"/>
              <a:gd name="T6" fmla="*/ 3 w 5"/>
              <a:gd name="T7" fmla="*/ 0 h 4"/>
              <a:gd name="T8" fmla="*/ 2 w 5"/>
              <a:gd name="T9" fmla="*/ 0 h 4"/>
              <a:gd name="T10" fmla="*/ 0 w 5"/>
              <a:gd name="T11" fmla="*/ 2 h 4"/>
              <a:gd name="T12" fmla="*/ 2 w 5"/>
              <a:gd name="T13" fmla="*/ 4 h 4"/>
            </a:gdLst>
            <a:ahLst/>
            <a:cxnLst>
              <a:cxn ang="0">
                <a:pos x="T0" y="T1"/>
              </a:cxn>
              <a:cxn ang="0">
                <a:pos x="T2" y="T3"/>
              </a:cxn>
              <a:cxn ang="0">
                <a:pos x="T4" y="T5"/>
              </a:cxn>
              <a:cxn ang="0">
                <a:pos x="T6" y="T7"/>
              </a:cxn>
              <a:cxn ang="0">
                <a:pos x="T8" y="T9"/>
              </a:cxn>
              <a:cxn ang="0">
                <a:pos x="T10" y="T11"/>
              </a:cxn>
              <a:cxn ang="0">
                <a:pos x="T12" y="T13"/>
              </a:cxn>
            </a:cxnLst>
            <a:rect l="0" t="0" r="r" b="b"/>
            <a:pathLst>
              <a:path w="5" h="4">
                <a:moveTo>
                  <a:pt x="2" y="4"/>
                </a:moveTo>
                <a:cubicBezTo>
                  <a:pt x="3" y="4"/>
                  <a:pt x="3" y="4"/>
                  <a:pt x="3" y="4"/>
                </a:cubicBezTo>
                <a:cubicBezTo>
                  <a:pt x="4" y="4"/>
                  <a:pt x="5" y="3"/>
                  <a:pt x="5" y="2"/>
                </a:cubicBezTo>
                <a:cubicBezTo>
                  <a:pt x="5" y="1"/>
                  <a:pt x="4" y="0"/>
                  <a:pt x="3" y="0"/>
                </a:cubicBezTo>
                <a:cubicBezTo>
                  <a:pt x="2" y="0"/>
                  <a:pt x="2" y="0"/>
                  <a:pt x="2" y="0"/>
                </a:cubicBezTo>
                <a:cubicBezTo>
                  <a:pt x="1" y="0"/>
                  <a:pt x="0" y="1"/>
                  <a:pt x="0" y="2"/>
                </a:cubicBezTo>
                <a:cubicBezTo>
                  <a:pt x="0" y="3"/>
                  <a:pt x="1" y="4"/>
                  <a:pt x="2" y="4"/>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32" name="Freeform 139">
            <a:extLst>
              <a:ext uri="{FF2B5EF4-FFF2-40B4-BE49-F238E27FC236}">
                <a16:creationId xmlns:a16="http://schemas.microsoft.com/office/drawing/2014/main" id="{1D5B1139-1D1C-F426-A96A-945FA0253A67}"/>
              </a:ext>
            </a:extLst>
          </xdr:cNvPr>
          <xdr:cNvSpPr>
            <a:spLocks/>
          </xdr:cNvSpPr>
        </xdr:nvSpPr>
        <xdr:spPr bwMode="auto">
          <a:xfrm>
            <a:off x="438150" y="2562225"/>
            <a:ext cx="25400" cy="14288"/>
          </a:xfrm>
          <a:custGeom>
            <a:avLst/>
            <a:gdLst>
              <a:gd name="T0" fmla="*/ 0 w 7"/>
              <a:gd name="T1" fmla="*/ 2 h 4"/>
              <a:gd name="T2" fmla="*/ 2 w 7"/>
              <a:gd name="T3" fmla="*/ 4 h 4"/>
              <a:gd name="T4" fmla="*/ 5 w 7"/>
              <a:gd name="T5" fmla="*/ 4 h 4"/>
              <a:gd name="T6" fmla="*/ 7 w 7"/>
              <a:gd name="T7" fmla="*/ 2 h 4"/>
              <a:gd name="T8" fmla="*/ 5 w 7"/>
              <a:gd name="T9" fmla="*/ 0 h 4"/>
              <a:gd name="T10" fmla="*/ 2 w 7"/>
              <a:gd name="T11" fmla="*/ 0 h 4"/>
              <a:gd name="T12" fmla="*/ 0 w 7"/>
              <a:gd name="T13" fmla="*/ 2 h 4"/>
            </a:gdLst>
            <a:ahLst/>
            <a:cxnLst>
              <a:cxn ang="0">
                <a:pos x="T0" y="T1"/>
              </a:cxn>
              <a:cxn ang="0">
                <a:pos x="T2" y="T3"/>
              </a:cxn>
              <a:cxn ang="0">
                <a:pos x="T4" y="T5"/>
              </a:cxn>
              <a:cxn ang="0">
                <a:pos x="T6" y="T7"/>
              </a:cxn>
              <a:cxn ang="0">
                <a:pos x="T8" y="T9"/>
              </a:cxn>
              <a:cxn ang="0">
                <a:pos x="T10" y="T11"/>
              </a:cxn>
              <a:cxn ang="0">
                <a:pos x="T12" y="T13"/>
              </a:cxn>
            </a:cxnLst>
            <a:rect l="0" t="0" r="r" b="b"/>
            <a:pathLst>
              <a:path w="7" h="4">
                <a:moveTo>
                  <a:pt x="0" y="2"/>
                </a:moveTo>
                <a:cubicBezTo>
                  <a:pt x="0" y="3"/>
                  <a:pt x="1" y="4"/>
                  <a:pt x="2" y="4"/>
                </a:cubicBezTo>
                <a:cubicBezTo>
                  <a:pt x="5" y="4"/>
                  <a:pt x="5" y="4"/>
                  <a:pt x="5" y="4"/>
                </a:cubicBezTo>
                <a:cubicBezTo>
                  <a:pt x="6" y="4"/>
                  <a:pt x="7" y="3"/>
                  <a:pt x="7" y="2"/>
                </a:cubicBezTo>
                <a:cubicBezTo>
                  <a:pt x="7" y="1"/>
                  <a:pt x="6" y="0"/>
                  <a:pt x="5" y="0"/>
                </a:cubicBezTo>
                <a:cubicBezTo>
                  <a:pt x="2" y="0"/>
                  <a:pt x="2" y="0"/>
                  <a:pt x="2" y="0"/>
                </a:cubicBezTo>
                <a:cubicBezTo>
                  <a:pt x="1" y="0"/>
                  <a:pt x="0" y="1"/>
                  <a:pt x="0" y="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34" name="Freeform 140">
            <a:extLst>
              <a:ext uri="{FF2B5EF4-FFF2-40B4-BE49-F238E27FC236}">
                <a16:creationId xmlns:a16="http://schemas.microsoft.com/office/drawing/2014/main" id="{F23DC621-8065-0833-346B-8A31DB65A787}"/>
              </a:ext>
            </a:extLst>
          </xdr:cNvPr>
          <xdr:cNvSpPr>
            <a:spLocks/>
          </xdr:cNvSpPr>
        </xdr:nvSpPr>
        <xdr:spPr bwMode="auto">
          <a:xfrm>
            <a:off x="555625" y="2508250"/>
            <a:ext cx="20638" cy="20638"/>
          </a:xfrm>
          <a:custGeom>
            <a:avLst/>
            <a:gdLst>
              <a:gd name="T0" fmla="*/ 4 w 6"/>
              <a:gd name="T1" fmla="*/ 5 h 6"/>
              <a:gd name="T2" fmla="*/ 6 w 6"/>
              <a:gd name="T3" fmla="*/ 3 h 6"/>
              <a:gd name="T4" fmla="*/ 6 w 6"/>
              <a:gd name="T5" fmla="*/ 1 h 6"/>
              <a:gd name="T6" fmla="*/ 3 w 6"/>
              <a:gd name="T7" fmla="*/ 1 h 6"/>
              <a:gd name="T8" fmla="*/ 1 w 6"/>
              <a:gd name="T9" fmla="*/ 3 h 6"/>
              <a:gd name="T10" fmla="*/ 1 w 6"/>
              <a:gd name="T11" fmla="*/ 5 h 6"/>
              <a:gd name="T12" fmla="*/ 2 w 6"/>
              <a:gd name="T13" fmla="*/ 6 h 6"/>
              <a:gd name="T14" fmla="*/ 4 w 6"/>
              <a:gd name="T15" fmla="*/ 5 h 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 h="6">
                <a:moveTo>
                  <a:pt x="4" y="5"/>
                </a:moveTo>
                <a:cubicBezTo>
                  <a:pt x="6" y="3"/>
                  <a:pt x="6" y="3"/>
                  <a:pt x="6" y="3"/>
                </a:cubicBezTo>
                <a:cubicBezTo>
                  <a:pt x="6" y="3"/>
                  <a:pt x="6" y="1"/>
                  <a:pt x="6" y="1"/>
                </a:cubicBezTo>
                <a:cubicBezTo>
                  <a:pt x="5" y="0"/>
                  <a:pt x="4" y="0"/>
                  <a:pt x="3" y="1"/>
                </a:cubicBezTo>
                <a:cubicBezTo>
                  <a:pt x="1" y="3"/>
                  <a:pt x="1" y="3"/>
                  <a:pt x="1" y="3"/>
                </a:cubicBezTo>
                <a:cubicBezTo>
                  <a:pt x="0" y="3"/>
                  <a:pt x="0" y="5"/>
                  <a:pt x="1" y="5"/>
                </a:cubicBezTo>
                <a:cubicBezTo>
                  <a:pt x="1" y="6"/>
                  <a:pt x="2" y="6"/>
                  <a:pt x="2" y="6"/>
                </a:cubicBezTo>
                <a:cubicBezTo>
                  <a:pt x="3" y="6"/>
                  <a:pt x="3" y="6"/>
                  <a:pt x="4" y="5"/>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40" name="Freeform 141">
            <a:extLst>
              <a:ext uri="{FF2B5EF4-FFF2-40B4-BE49-F238E27FC236}">
                <a16:creationId xmlns:a16="http://schemas.microsoft.com/office/drawing/2014/main" id="{3E8A7D93-92F0-F03A-DE26-A06DE6D01CA6}"/>
              </a:ext>
            </a:extLst>
          </xdr:cNvPr>
          <xdr:cNvSpPr>
            <a:spLocks/>
          </xdr:cNvSpPr>
        </xdr:nvSpPr>
        <xdr:spPr bwMode="auto">
          <a:xfrm>
            <a:off x="457200" y="2606675"/>
            <a:ext cx="25400" cy="20638"/>
          </a:xfrm>
          <a:custGeom>
            <a:avLst/>
            <a:gdLst>
              <a:gd name="T0" fmla="*/ 1 w 7"/>
              <a:gd name="T1" fmla="*/ 5 h 6"/>
              <a:gd name="T2" fmla="*/ 3 w 7"/>
              <a:gd name="T3" fmla="*/ 6 h 6"/>
              <a:gd name="T4" fmla="*/ 4 w 7"/>
              <a:gd name="T5" fmla="*/ 5 h 6"/>
              <a:gd name="T6" fmla="*/ 6 w 7"/>
              <a:gd name="T7" fmla="*/ 3 h 6"/>
              <a:gd name="T8" fmla="*/ 6 w 7"/>
              <a:gd name="T9" fmla="*/ 0 h 6"/>
              <a:gd name="T10" fmla="*/ 3 w 7"/>
              <a:gd name="T11" fmla="*/ 0 h 6"/>
              <a:gd name="T12" fmla="*/ 1 w 7"/>
              <a:gd name="T13" fmla="*/ 2 h 6"/>
              <a:gd name="T14" fmla="*/ 1 w 7"/>
              <a:gd name="T15" fmla="*/ 5 h 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 h="6">
                <a:moveTo>
                  <a:pt x="1" y="5"/>
                </a:moveTo>
                <a:cubicBezTo>
                  <a:pt x="2" y="5"/>
                  <a:pt x="2" y="6"/>
                  <a:pt x="3" y="6"/>
                </a:cubicBezTo>
                <a:cubicBezTo>
                  <a:pt x="3" y="6"/>
                  <a:pt x="4" y="5"/>
                  <a:pt x="4" y="5"/>
                </a:cubicBezTo>
                <a:cubicBezTo>
                  <a:pt x="6" y="3"/>
                  <a:pt x="6" y="3"/>
                  <a:pt x="6" y="3"/>
                </a:cubicBezTo>
                <a:cubicBezTo>
                  <a:pt x="7" y="2"/>
                  <a:pt x="7" y="1"/>
                  <a:pt x="6" y="0"/>
                </a:cubicBezTo>
                <a:cubicBezTo>
                  <a:pt x="5" y="0"/>
                  <a:pt x="4" y="0"/>
                  <a:pt x="3" y="0"/>
                </a:cubicBezTo>
                <a:cubicBezTo>
                  <a:pt x="1" y="2"/>
                  <a:pt x="1" y="2"/>
                  <a:pt x="1" y="2"/>
                </a:cubicBezTo>
                <a:cubicBezTo>
                  <a:pt x="0" y="3"/>
                  <a:pt x="0" y="4"/>
                  <a:pt x="1" y="5"/>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41" name="Freeform 142">
            <a:extLst>
              <a:ext uri="{FF2B5EF4-FFF2-40B4-BE49-F238E27FC236}">
                <a16:creationId xmlns:a16="http://schemas.microsoft.com/office/drawing/2014/main" id="{1E72C0DA-A385-7416-A8B4-765758F97D34}"/>
              </a:ext>
            </a:extLst>
          </xdr:cNvPr>
          <xdr:cNvSpPr>
            <a:spLocks/>
          </xdr:cNvSpPr>
        </xdr:nvSpPr>
        <xdr:spPr bwMode="auto">
          <a:xfrm>
            <a:off x="555625" y="2606675"/>
            <a:ext cx="20638" cy="20638"/>
          </a:xfrm>
          <a:custGeom>
            <a:avLst/>
            <a:gdLst>
              <a:gd name="T0" fmla="*/ 3 w 6"/>
              <a:gd name="T1" fmla="*/ 5 h 6"/>
              <a:gd name="T2" fmla="*/ 4 w 6"/>
              <a:gd name="T3" fmla="*/ 6 h 6"/>
              <a:gd name="T4" fmla="*/ 6 w 6"/>
              <a:gd name="T5" fmla="*/ 5 h 6"/>
              <a:gd name="T6" fmla="*/ 6 w 6"/>
              <a:gd name="T7" fmla="*/ 2 h 6"/>
              <a:gd name="T8" fmla="*/ 4 w 6"/>
              <a:gd name="T9" fmla="*/ 0 h 6"/>
              <a:gd name="T10" fmla="*/ 1 w 6"/>
              <a:gd name="T11" fmla="*/ 0 h 6"/>
              <a:gd name="T12" fmla="*/ 1 w 6"/>
              <a:gd name="T13" fmla="*/ 3 h 6"/>
              <a:gd name="T14" fmla="*/ 3 w 6"/>
              <a:gd name="T15" fmla="*/ 5 h 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 h="6">
                <a:moveTo>
                  <a:pt x="3" y="5"/>
                </a:moveTo>
                <a:cubicBezTo>
                  <a:pt x="3" y="5"/>
                  <a:pt x="4" y="6"/>
                  <a:pt x="4" y="6"/>
                </a:cubicBezTo>
                <a:cubicBezTo>
                  <a:pt x="5" y="6"/>
                  <a:pt x="5" y="5"/>
                  <a:pt x="6" y="5"/>
                </a:cubicBezTo>
                <a:cubicBezTo>
                  <a:pt x="6" y="4"/>
                  <a:pt x="6" y="3"/>
                  <a:pt x="6" y="2"/>
                </a:cubicBezTo>
                <a:cubicBezTo>
                  <a:pt x="4" y="0"/>
                  <a:pt x="4" y="0"/>
                  <a:pt x="4" y="0"/>
                </a:cubicBezTo>
                <a:cubicBezTo>
                  <a:pt x="3" y="0"/>
                  <a:pt x="2" y="0"/>
                  <a:pt x="1" y="0"/>
                </a:cubicBezTo>
                <a:cubicBezTo>
                  <a:pt x="0" y="1"/>
                  <a:pt x="0" y="2"/>
                  <a:pt x="1" y="3"/>
                </a:cubicBezTo>
                <a:lnTo>
                  <a:pt x="3" y="5"/>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sp macro="" textlink="">
        <xdr:nvSpPr>
          <xdr:cNvPr id="42" name="Freeform 143">
            <a:extLst>
              <a:ext uri="{FF2B5EF4-FFF2-40B4-BE49-F238E27FC236}">
                <a16:creationId xmlns:a16="http://schemas.microsoft.com/office/drawing/2014/main" id="{037B1E71-D23B-E0CD-77CD-AE0F91EF9E19}"/>
              </a:ext>
            </a:extLst>
          </xdr:cNvPr>
          <xdr:cNvSpPr>
            <a:spLocks/>
          </xdr:cNvSpPr>
        </xdr:nvSpPr>
        <xdr:spPr bwMode="auto">
          <a:xfrm>
            <a:off x="457200" y="2508250"/>
            <a:ext cx="25400" cy="20638"/>
          </a:xfrm>
          <a:custGeom>
            <a:avLst/>
            <a:gdLst>
              <a:gd name="T0" fmla="*/ 3 w 7"/>
              <a:gd name="T1" fmla="*/ 5 h 6"/>
              <a:gd name="T2" fmla="*/ 5 w 7"/>
              <a:gd name="T3" fmla="*/ 6 h 6"/>
              <a:gd name="T4" fmla="*/ 6 w 7"/>
              <a:gd name="T5" fmla="*/ 5 h 6"/>
              <a:gd name="T6" fmla="*/ 6 w 7"/>
              <a:gd name="T7" fmla="*/ 3 h 6"/>
              <a:gd name="T8" fmla="*/ 4 w 7"/>
              <a:gd name="T9" fmla="*/ 1 h 6"/>
              <a:gd name="T10" fmla="*/ 1 w 7"/>
              <a:gd name="T11" fmla="*/ 1 h 6"/>
              <a:gd name="T12" fmla="*/ 1 w 7"/>
              <a:gd name="T13" fmla="*/ 3 h 6"/>
              <a:gd name="T14" fmla="*/ 3 w 7"/>
              <a:gd name="T15" fmla="*/ 5 h 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 h="6">
                <a:moveTo>
                  <a:pt x="3" y="5"/>
                </a:moveTo>
                <a:cubicBezTo>
                  <a:pt x="4" y="6"/>
                  <a:pt x="4" y="6"/>
                  <a:pt x="5" y="6"/>
                </a:cubicBezTo>
                <a:cubicBezTo>
                  <a:pt x="5" y="6"/>
                  <a:pt x="6" y="6"/>
                  <a:pt x="6" y="5"/>
                </a:cubicBezTo>
                <a:cubicBezTo>
                  <a:pt x="7" y="5"/>
                  <a:pt x="7" y="3"/>
                  <a:pt x="6" y="3"/>
                </a:cubicBezTo>
                <a:cubicBezTo>
                  <a:pt x="4" y="1"/>
                  <a:pt x="4" y="1"/>
                  <a:pt x="4" y="1"/>
                </a:cubicBezTo>
                <a:cubicBezTo>
                  <a:pt x="3" y="0"/>
                  <a:pt x="2" y="0"/>
                  <a:pt x="1" y="1"/>
                </a:cubicBezTo>
                <a:cubicBezTo>
                  <a:pt x="0" y="1"/>
                  <a:pt x="0" y="3"/>
                  <a:pt x="1" y="3"/>
                </a:cubicBezTo>
                <a:lnTo>
                  <a:pt x="3" y="5"/>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lang="en-ZA">
              <a:solidFill>
                <a:prstClr val="black"/>
              </a:solidFill>
              <a:latin typeface="Montserrat" pitchFamily="2" charset="77"/>
            </a:endParaRPr>
          </a:p>
        </xdr:txBody>
      </xdr:sp>
    </xdr:grpSp>
    <xdr:clientData/>
  </xdr:twoCellAnchor>
  <xdr:twoCellAnchor>
    <xdr:from>
      <xdr:col>0</xdr:col>
      <xdr:colOff>883813</xdr:colOff>
      <xdr:row>22</xdr:row>
      <xdr:rowOff>17235</xdr:rowOff>
    </xdr:from>
    <xdr:to>
      <xdr:col>0</xdr:col>
      <xdr:colOff>1496787</xdr:colOff>
      <xdr:row>25</xdr:row>
      <xdr:rowOff>27215</xdr:rowOff>
    </xdr:to>
    <xdr:grpSp>
      <xdr:nvGrpSpPr>
        <xdr:cNvPr id="43" name="Google Shape;10990;p100">
          <a:hlinkClick xmlns:r="http://schemas.openxmlformats.org/officeDocument/2006/relationships" r:id="rId6"/>
          <a:extLst>
            <a:ext uri="{FF2B5EF4-FFF2-40B4-BE49-F238E27FC236}">
              <a16:creationId xmlns:a16="http://schemas.microsoft.com/office/drawing/2014/main" id="{7436E67E-34FB-64F7-C9BE-B1A210244FC8}"/>
            </a:ext>
          </a:extLst>
        </xdr:cNvPr>
        <xdr:cNvGrpSpPr/>
      </xdr:nvGrpSpPr>
      <xdr:grpSpPr>
        <a:xfrm>
          <a:off x="883813" y="5122635"/>
          <a:ext cx="612974" cy="634820"/>
          <a:chOff x="4673540" y="3680297"/>
          <a:chExt cx="355434" cy="355815"/>
        </a:xfrm>
        <a:solidFill>
          <a:schemeClr val="bg1"/>
        </a:solidFill>
      </xdr:grpSpPr>
      <xdr:sp macro="" textlink="">
        <xdr:nvSpPr>
          <xdr:cNvPr id="44" name="Google Shape;10991;p100">
            <a:extLst>
              <a:ext uri="{FF2B5EF4-FFF2-40B4-BE49-F238E27FC236}">
                <a16:creationId xmlns:a16="http://schemas.microsoft.com/office/drawing/2014/main" id="{BC6E965C-5380-5D15-4EEA-31C56547E626}"/>
              </a:ext>
            </a:extLst>
          </xdr:cNvPr>
          <xdr:cNvSpPr/>
        </xdr:nvSpPr>
        <xdr:spPr>
          <a:xfrm>
            <a:off x="4673540" y="3680297"/>
            <a:ext cx="355434" cy="355815"/>
          </a:xfrm>
          <a:custGeom>
            <a:avLst/>
            <a:gdLst/>
            <a:ahLst/>
            <a:cxnLst/>
            <a:rect l="l" t="t" r="r" b="b"/>
            <a:pathLst>
              <a:path w="11193" h="11205" extrusionOk="0">
                <a:moveTo>
                  <a:pt x="2012" y="0"/>
                </a:moveTo>
                <a:cubicBezTo>
                  <a:pt x="905" y="0"/>
                  <a:pt x="0" y="893"/>
                  <a:pt x="0" y="2013"/>
                </a:cubicBezTo>
                <a:lnTo>
                  <a:pt x="0" y="9192"/>
                </a:lnTo>
                <a:cubicBezTo>
                  <a:pt x="0" y="10287"/>
                  <a:pt x="893" y="11204"/>
                  <a:pt x="2012" y="11204"/>
                </a:cubicBezTo>
                <a:lnTo>
                  <a:pt x="9180" y="11204"/>
                </a:lnTo>
                <a:cubicBezTo>
                  <a:pt x="10287" y="11204"/>
                  <a:pt x="11192" y="10311"/>
                  <a:pt x="11192" y="9192"/>
                </a:cubicBezTo>
                <a:lnTo>
                  <a:pt x="11192" y="2013"/>
                </a:lnTo>
                <a:cubicBezTo>
                  <a:pt x="11180" y="917"/>
                  <a:pt x="10287" y="0"/>
                  <a:pt x="9180" y="0"/>
                </a:cubicBezTo>
                <a:lnTo>
                  <a:pt x="8085" y="0"/>
                </a:lnTo>
                <a:cubicBezTo>
                  <a:pt x="7989" y="0"/>
                  <a:pt x="7918" y="84"/>
                  <a:pt x="7918" y="167"/>
                </a:cubicBezTo>
                <a:cubicBezTo>
                  <a:pt x="7918" y="262"/>
                  <a:pt x="7989" y="334"/>
                  <a:pt x="8085" y="334"/>
                </a:cubicBezTo>
                <a:lnTo>
                  <a:pt x="9180" y="334"/>
                </a:lnTo>
                <a:cubicBezTo>
                  <a:pt x="10109" y="334"/>
                  <a:pt x="10847" y="1084"/>
                  <a:pt x="10847" y="2001"/>
                </a:cubicBezTo>
                <a:lnTo>
                  <a:pt x="10847" y="9180"/>
                </a:lnTo>
                <a:cubicBezTo>
                  <a:pt x="10847" y="10097"/>
                  <a:pt x="10109" y="10847"/>
                  <a:pt x="9180" y="10847"/>
                </a:cubicBezTo>
                <a:lnTo>
                  <a:pt x="2012" y="10847"/>
                </a:lnTo>
                <a:cubicBezTo>
                  <a:pt x="1084" y="10847"/>
                  <a:pt x="345" y="10097"/>
                  <a:pt x="345" y="9180"/>
                </a:cubicBezTo>
                <a:lnTo>
                  <a:pt x="345" y="2001"/>
                </a:lnTo>
                <a:cubicBezTo>
                  <a:pt x="345" y="1084"/>
                  <a:pt x="1084" y="334"/>
                  <a:pt x="2012" y="334"/>
                </a:cubicBezTo>
                <a:lnTo>
                  <a:pt x="7418" y="334"/>
                </a:lnTo>
                <a:cubicBezTo>
                  <a:pt x="7501" y="334"/>
                  <a:pt x="7573" y="262"/>
                  <a:pt x="7573" y="167"/>
                </a:cubicBezTo>
                <a:cubicBezTo>
                  <a:pt x="7573" y="84"/>
                  <a:pt x="7501" y="0"/>
                  <a:pt x="7418" y="0"/>
                </a:cubicBezTo>
                <a:close/>
              </a:path>
            </a:pathLst>
          </a:custGeom>
          <a:grpFill/>
          <a:ln>
            <a:noFill/>
          </a:ln>
        </xdr:spPr>
        <xdr:txBody>
          <a:bodyPr spcFirstLastPara="1" wrap="square" lIns="121900" tIns="121900" rIns="121900" bIns="121900" anchor="ctr" anchorCtr="0">
            <a:no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sz="2400">
              <a:latin typeface="Montserrat" pitchFamily="2" charset="77"/>
            </a:endParaRPr>
          </a:p>
        </xdr:txBody>
      </xdr:sp>
      <xdr:sp macro="" textlink="">
        <xdr:nvSpPr>
          <xdr:cNvPr id="45" name="Google Shape;10992;p100">
            <a:extLst>
              <a:ext uri="{FF2B5EF4-FFF2-40B4-BE49-F238E27FC236}">
                <a16:creationId xmlns:a16="http://schemas.microsoft.com/office/drawing/2014/main" id="{B50B2B40-4347-0DA2-95AB-6D0371CE5050}"/>
              </a:ext>
            </a:extLst>
          </xdr:cNvPr>
          <xdr:cNvSpPr/>
        </xdr:nvSpPr>
        <xdr:spPr>
          <a:xfrm>
            <a:off x="4805864" y="3736630"/>
            <a:ext cx="93042" cy="92661"/>
          </a:xfrm>
          <a:custGeom>
            <a:avLst/>
            <a:gdLst/>
            <a:ahLst/>
            <a:cxnLst/>
            <a:rect l="l" t="t" r="r" b="b"/>
            <a:pathLst>
              <a:path w="2930" h="2918" extrusionOk="0">
                <a:moveTo>
                  <a:pt x="1477" y="334"/>
                </a:moveTo>
                <a:cubicBezTo>
                  <a:pt x="2096" y="334"/>
                  <a:pt x="2608" y="834"/>
                  <a:pt x="2608" y="1465"/>
                </a:cubicBezTo>
                <a:cubicBezTo>
                  <a:pt x="2608" y="2084"/>
                  <a:pt x="2096" y="2596"/>
                  <a:pt x="1477" y="2596"/>
                </a:cubicBezTo>
                <a:cubicBezTo>
                  <a:pt x="846" y="2596"/>
                  <a:pt x="346" y="2084"/>
                  <a:pt x="346" y="1465"/>
                </a:cubicBezTo>
                <a:cubicBezTo>
                  <a:pt x="346" y="834"/>
                  <a:pt x="846" y="334"/>
                  <a:pt x="1477" y="334"/>
                </a:cubicBezTo>
                <a:close/>
                <a:moveTo>
                  <a:pt x="1477" y="0"/>
                </a:moveTo>
                <a:cubicBezTo>
                  <a:pt x="667" y="0"/>
                  <a:pt x="12" y="655"/>
                  <a:pt x="12" y="1465"/>
                </a:cubicBezTo>
                <a:cubicBezTo>
                  <a:pt x="0" y="2263"/>
                  <a:pt x="655" y="2918"/>
                  <a:pt x="1477" y="2918"/>
                </a:cubicBezTo>
                <a:cubicBezTo>
                  <a:pt x="2274" y="2918"/>
                  <a:pt x="2929" y="2263"/>
                  <a:pt x="2929" y="1465"/>
                </a:cubicBezTo>
                <a:cubicBezTo>
                  <a:pt x="2929" y="655"/>
                  <a:pt x="2274" y="0"/>
                  <a:pt x="1477" y="0"/>
                </a:cubicBezTo>
                <a:close/>
              </a:path>
            </a:pathLst>
          </a:custGeom>
          <a:grpFill/>
          <a:ln>
            <a:noFill/>
          </a:ln>
        </xdr:spPr>
        <xdr:txBody>
          <a:bodyPr spcFirstLastPara="1" wrap="square" lIns="121900" tIns="121900" rIns="121900" bIns="121900" anchor="ctr" anchorCtr="0">
            <a:no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sz="2400">
              <a:latin typeface="Montserrat" pitchFamily="2" charset="77"/>
            </a:endParaRPr>
          </a:p>
        </xdr:txBody>
      </xdr:sp>
      <xdr:sp macro="" textlink="">
        <xdr:nvSpPr>
          <xdr:cNvPr id="53" name="Google Shape;10993;p100">
            <a:extLst>
              <a:ext uri="{FF2B5EF4-FFF2-40B4-BE49-F238E27FC236}">
                <a16:creationId xmlns:a16="http://schemas.microsoft.com/office/drawing/2014/main" id="{12A17401-F437-7679-C150-7754C3AE1797}"/>
              </a:ext>
            </a:extLst>
          </xdr:cNvPr>
          <xdr:cNvSpPr/>
        </xdr:nvSpPr>
        <xdr:spPr>
          <a:xfrm>
            <a:off x="4779380" y="3841358"/>
            <a:ext cx="143723" cy="138801"/>
          </a:xfrm>
          <a:custGeom>
            <a:avLst/>
            <a:gdLst/>
            <a:ahLst/>
            <a:cxnLst/>
            <a:rect l="l" t="t" r="r" b="b"/>
            <a:pathLst>
              <a:path w="4526" h="4371" extrusionOk="0">
                <a:moveTo>
                  <a:pt x="477" y="1"/>
                </a:moveTo>
                <a:cubicBezTo>
                  <a:pt x="215" y="1"/>
                  <a:pt x="1" y="203"/>
                  <a:pt x="1" y="477"/>
                </a:cubicBezTo>
                <a:lnTo>
                  <a:pt x="1" y="893"/>
                </a:lnTo>
                <a:cubicBezTo>
                  <a:pt x="1" y="1155"/>
                  <a:pt x="203" y="1370"/>
                  <a:pt x="477" y="1370"/>
                </a:cubicBezTo>
                <a:lnTo>
                  <a:pt x="763" y="1370"/>
                </a:lnTo>
                <a:cubicBezTo>
                  <a:pt x="834" y="1370"/>
                  <a:pt x="906" y="1429"/>
                  <a:pt x="906" y="1513"/>
                </a:cubicBezTo>
                <a:lnTo>
                  <a:pt x="906" y="2858"/>
                </a:lnTo>
                <a:cubicBezTo>
                  <a:pt x="906" y="2929"/>
                  <a:pt x="846" y="3001"/>
                  <a:pt x="763" y="3001"/>
                </a:cubicBezTo>
                <a:lnTo>
                  <a:pt x="572" y="3001"/>
                </a:lnTo>
                <a:cubicBezTo>
                  <a:pt x="299" y="3001"/>
                  <a:pt x="96" y="3215"/>
                  <a:pt x="96" y="3477"/>
                </a:cubicBezTo>
                <a:lnTo>
                  <a:pt x="96" y="3894"/>
                </a:lnTo>
                <a:cubicBezTo>
                  <a:pt x="96" y="4168"/>
                  <a:pt x="299" y="4370"/>
                  <a:pt x="572" y="4370"/>
                </a:cubicBezTo>
                <a:lnTo>
                  <a:pt x="4049" y="4370"/>
                </a:lnTo>
                <a:cubicBezTo>
                  <a:pt x="4311" y="4370"/>
                  <a:pt x="4525" y="4168"/>
                  <a:pt x="4525" y="3894"/>
                </a:cubicBezTo>
                <a:lnTo>
                  <a:pt x="4525" y="3477"/>
                </a:lnTo>
                <a:cubicBezTo>
                  <a:pt x="4525" y="3215"/>
                  <a:pt x="4311" y="3001"/>
                  <a:pt x="4049" y="3001"/>
                </a:cubicBezTo>
                <a:lnTo>
                  <a:pt x="3859" y="3001"/>
                </a:lnTo>
                <a:cubicBezTo>
                  <a:pt x="3787" y="3001"/>
                  <a:pt x="3704" y="2941"/>
                  <a:pt x="3704" y="2858"/>
                </a:cubicBezTo>
                <a:lnTo>
                  <a:pt x="3704" y="477"/>
                </a:lnTo>
                <a:cubicBezTo>
                  <a:pt x="3704" y="203"/>
                  <a:pt x="3501" y="1"/>
                  <a:pt x="3228" y="1"/>
                </a:cubicBezTo>
                <a:lnTo>
                  <a:pt x="1442" y="1"/>
                </a:lnTo>
                <a:cubicBezTo>
                  <a:pt x="1358" y="1"/>
                  <a:pt x="1287" y="72"/>
                  <a:pt x="1287" y="155"/>
                </a:cubicBezTo>
                <a:cubicBezTo>
                  <a:pt x="1287" y="251"/>
                  <a:pt x="1358" y="322"/>
                  <a:pt x="1442" y="322"/>
                </a:cubicBezTo>
                <a:lnTo>
                  <a:pt x="3228" y="322"/>
                </a:lnTo>
                <a:cubicBezTo>
                  <a:pt x="3311" y="322"/>
                  <a:pt x="3382" y="382"/>
                  <a:pt x="3382" y="477"/>
                </a:cubicBezTo>
                <a:lnTo>
                  <a:pt x="3382" y="2858"/>
                </a:lnTo>
                <a:cubicBezTo>
                  <a:pt x="3382" y="3120"/>
                  <a:pt x="3585" y="3334"/>
                  <a:pt x="3859" y="3334"/>
                </a:cubicBezTo>
                <a:lnTo>
                  <a:pt x="4049" y="3334"/>
                </a:lnTo>
                <a:cubicBezTo>
                  <a:pt x="4121" y="3334"/>
                  <a:pt x="4204" y="3394"/>
                  <a:pt x="4204" y="3477"/>
                </a:cubicBezTo>
                <a:lnTo>
                  <a:pt x="4204" y="3894"/>
                </a:lnTo>
                <a:cubicBezTo>
                  <a:pt x="4204" y="3965"/>
                  <a:pt x="4132" y="4049"/>
                  <a:pt x="4049" y="4049"/>
                </a:cubicBezTo>
                <a:lnTo>
                  <a:pt x="572" y="4049"/>
                </a:lnTo>
                <a:cubicBezTo>
                  <a:pt x="489" y="4049"/>
                  <a:pt x="418" y="3989"/>
                  <a:pt x="418" y="3894"/>
                </a:cubicBezTo>
                <a:lnTo>
                  <a:pt x="418" y="3477"/>
                </a:lnTo>
                <a:cubicBezTo>
                  <a:pt x="418" y="3406"/>
                  <a:pt x="477" y="3334"/>
                  <a:pt x="572" y="3334"/>
                </a:cubicBezTo>
                <a:lnTo>
                  <a:pt x="763" y="3334"/>
                </a:lnTo>
                <a:cubicBezTo>
                  <a:pt x="1025" y="3334"/>
                  <a:pt x="1239" y="3120"/>
                  <a:pt x="1239" y="2858"/>
                </a:cubicBezTo>
                <a:lnTo>
                  <a:pt x="1239" y="1513"/>
                </a:lnTo>
                <a:cubicBezTo>
                  <a:pt x="1239" y="1251"/>
                  <a:pt x="1025" y="1036"/>
                  <a:pt x="763" y="1036"/>
                </a:cubicBezTo>
                <a:lnTo>
                  <a:pt x="477" y="1036"/>
                </a:lnTo>
                <a:cubicBezTo>
                  <a:pt x="406" y="1036"/>
                  <a:pt x="334" y="977"/>
                  <a:pt x="334" y="893"/>
                </a:cubicBezTo>
                <a:lnTo>
                  <a:pt x="334" y="477"/>
                </a:lnTo>
                <a:cubicBezTo>
                  <a:pt x="334" y="393"/>
                  <a:pt x="394" y="322"/>
                  <a:pt x="477" y="322"/>
                </a:cubicBezTo>
                <a:lnTo>
                  <a:pt x="787" y="322"/>
                </a:lnTo>
                <a:cubicBezTo>
                  <a:pt x="882" y="322"/>
                  <a:pt x="953" y="251"/>
                  <a:pt x="953" y="155"/>
                </a:cubicBezTo>
                <a:cubicBezTo>
                  <a:pt x="953" y="72"/>
                  <a:pt x="882" y="1"/>
                  <a:pt x="787" y="1"/>
                </a:cubicBezTo>
                <a:close/>
              </a:path>
            </a:pathLst>
          </a:custGeom>
          <a:grpFill/>
          <a:ln>
            <a:noFill/>
          </a:ln>
        </xdr:spPr>
        <xdr:txBody>
          <a:bodyPr spcFirstLastPara="1" wrap="square" lIns="121900" tIns="121900" rIns="121900" bIns="121900" anchor="ctr" anchorCtr="0">
            <a:no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endParaRPr sz="2400">
              <a:latin typeface="Montserrat" pitchFamily="2" charset="77"/>
            </a:endParaRPr>
          </a:p>
        </xdr:txBody>
      </xdr:sp>
    </xdr:grpSp>
    <xdr:clientData/>
  </xdr:twoCellAnchor>
  <xdr:twoCellAnchor>
    <xdr:from>
      <xdr:col>0</xdr:col>
      <xdr:colOff>127000</xdr:colOff>
      <xdr:row>26</xdr:row>
      <xdr:rowOff>228600</xdr:rowOff>
    </xdr:from>
    <xdr:to>
      <xdr:col>0</xdr:col>
      <xdr:colOff>2120900</xdr:colOff>
      <xdr:row>26</xdr:row>
      <xdr:rowOff>228600</xdr:rowOff>
    </xdr:to>
    <xdr:cxnSp macro="">
      <xdr:nvCxnSpPr>
        <xdr:cNvPr id="57" name="Straight Connector 56">
          <a:extLst>
            <a:ext uri="{FF2B5EF4-FFF2-40B4-BE49-F238E27FC236}">
              <a16:creationId xmlns:a16="http://schemas.microsoft.com/office/drawing/2014/main" id="{71BDB272-463A-D86F-E29A-C94C1835CEA4}"/>
            </a:ext>
          </a:extLst>
        </xdr:cNvPr>
        <xdr:cNvCxnSpPr/>
      </xdr:nvCxnSpPr>
      <xdr:spPr>
        <a:xfrm>
          <a:off x="127000" y="5575300"/>
          <a:ext cx="199390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622301</xdr:colOff>
          <xdr:row>2</xdr:row>
          <xdr:rowOff>77307</xdr:rowOff>
        </xdr:from>
        <xdr:to>
          <xdr:col>0</xdr:col>
          <xdr:colOff>1787525</xdr:colOff>
          <xdr:row>7</xdr:row>
          <xdr:rowOff>92275</xdr:rowOff>
        </xdr:to>
        <xdr:pic>
          <xdr:nvPicPr>
            <xdr:cNvPr id="60" name="Picture 59">
              <a:extLst>
                <a:ext uri="{FF2B5EF4-FFF2-40B4-BE49-F238E27FC236}">
                  <a16:creationId xmlns:a16="http://schemas.microsoft.com/office/drawing/2014/main" id="{C4DF1FF5-A176-4FB3-8217-95CB60699280}"/>
                </a:ext>
              </a:extLst>
            </xdr:cNvPr>
            <xdr:cNvPicPr>
              <a:picLocks noChangeAspect="1" noChangeArrowheads="1"/>
              <a:extLst>
                <a:ext uri="{84589F7E-364E-4C9E-8A38-B11213B215E9}">
                  <a14:cameraTool cellRange="CountryLookup" spid="_x0000_s1752"/>
                </a:ext>
              </a:extLst>
            </xdr:cNvPicPr>
          </xdr:nvPicPr>
          <xdr:blipFill>
            <a:blip xmlns:r="http://schemas.openxmlformats.org/officeDocument/2006/relationships" r:embed="rId7"/>
            <a:srcRect/>
            <a:stretch>
              <a:fillRect/>
            </a:stretch>
          </xdr:blipFill>
          <xdr:spPr bwMode="auto">
            <a:xfrm>
              <a:off x="622301" y="432907"/>
              <a:ext cx="1155699" cy="89761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14</xdr:col>
      <xdr:colOff>602115</xdr:colOff>
      <xdr:row>11</xdr:row>
      <xdr:rowOff>7710</xdr:rowOff>
    </xdr:from>
    <xdr:to>
      <xdr:col>26</xdr:col>
      <xdr:colOff>1312862</xdr:colOff>
      <xdr:row>12</xdr:row>
      <xdr:rowOff>156935</xdr:rowOff>
    </xdr:to>
    <xdr:sp macro="" textlink="">
      <xdr:nvSpPr>
        <xdr:cNvPr id="4" name="Rectangle: Rounded Corners 3">
          <a:extLst>
            <a:ext uri="{FF2B5EF4-FFF2-40B4-BE49-F238E27FC236}">
              <a16:creationId xmlns:a16="http://schemas.microsoft.com/office/drawing/2014/main" id="{CC1CCE69-8269-42CF-8C8B-A0CB9B4591A7}"/>
            </a:ext>
          </a:extLst>
        </xdr:cNvPr>
        <xdr:cNvSpPr/>
      </xdr:nvSpPr>
      <xdr:spPr>
        <a:xfrm>
          <a:off x="20019508" y="2443389"/>
          <a:ext cx="12045497" cy="394153"/>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800" b="1">
              <a:latin typeface="Univers" panose="020B0503020202020204" pitchFamily="34" charset="0"/>
              <a:cs typeface="Helvetica" panose="020B0604020202020204" pitchFamily="34" charset="0"/>
            </a:rPr>
            <a:t>Direct</a:t>
          </a:r>
        </a:p>
      </xdr:txBody>
    </xdr:sp>
    <xdr:clientData/>
  </xdr:twoCellAnchor>
  <xdr:twoCellAnchor>
    <xdr:from>
      <xdr:col>14</xdr:col>
      <xdr:colOff>597126</xdr:colOff>
      <xdr:row>22</xdr:row>
      <xdr:rowOff>203201</xdr:rowOff>
    </xdr:from>
    <xdr:to>
      <xdr:col>26</xdr:col>
      <xdr:colOff>1311501</xdr:colOff>
      <xdr:row>24</xdr:row>
      <xdr:rowOff>185057</xdr:rowOff>
    </xdr:to>
    <xdr:sp macro="" textlink="">
      <xdr:nvSpPr>
        <xdr:cNvPr id="5" name="Rectangle: Rounded Corners 4">
          <a:extLst>
            <a:ext uri="{FF2B5EF4-FFF2-40B4-BE49-F238E27FC236}">
              <a16:creationId xmlns:a16="http://schemas.microsoft.com/office/drawing/2014/main" id="{2D846B0E-7F8B-48A1-AE25-657E7DAE17FF}"/>
            </a:ext>
          </a:extLst>
        </xdr:cNvPr>
        <xdr:cNvSpPr/>
      </xdr:nvSpPr>
      <xdr:spPr>
        <a:xfrm>
          <a:off x="20014519" y="5292272"/>
          <a:ext cx="12226018" cy="417285"/>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800" b="1">
              <a:latin typeface="Univers" panose="020B0503020202020204" pitchFamily="34" charset="0"/>
              <a:cs typeface="Helvetica" panose="020B0604020202020204" pitchFamily="34" charset="0"/>
            </a:rPr>
            <a:t>Indirect</a:t>
          </a:r>
        </a:p>
      </xdr:txBody>
    </xdr:sp>
    <xdr:clientData/>
  </xdr:twoCellAnchor>
  <xdr:twoCellAnchor>
    <xdr:from>
      <xdr:col>12</xdr:col>
      <xdr:colOff>125639</xdr:colOff>
      <xdr:row>19</xdr:row>
      <xdr:rowOff>15952</xdr:rowOff>
    </xdr:from>
    <xdr:to>
      <xdr:col>12</xdr:col>
      <xdr:colOff>1496786</xdr:colOff>
      <xdr:row>21</xdr:row>
      <xdr:rowOff>45485</xdr:rowOff>
    </xdr:to>
    <xdr:sp macro="" textlink="">
      <xdr:nvSpPr>
        <xdr:cNvPr id="55" name="Rectangle: Rounded Corners 54">
          <a:extLst>
            <a:ext uri="{FF2B5EF4-FFF2-40B4-BE49-F238E27FC236}">
              <a16:creationId xmlns:a16="http://schemas.microsoft.com/office/drawing/2014/main" id="{5D713CA8-9C75-44E2-A4EB-CC390485EC65}"/>
            </a:ext>
          </a:extLst>
        </xdr:cNvPr>
        <xdr:cNvSpPr/>
      </xdr:nvSpPr>
      <xdr:spPr>
        <a:xfrm>
          <a:off x="17284246" y="4343023"/>
          <a:ext cx="1371147" cy="587426"/>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Number of  Budget Line</a:t>
          </a:r>
          <a:r>
            <a:rPr lang="en-ZA" sz="1050" b="1" baseline="0">
              <a:latin typeface="Univers" panose="020B0503020202020204" pitchFamily="34" charset="0"/>
              <a:cs typeface="Helvetica" panose="020B0604020202020204" pitchFamily="34" charset="0"/>
            </a:rPr>
            <a:t>s</a:t>
          </a:r>
          <a:endParaRPr lang="en-ZA" sz="1050" b="1">
            <a:latin typeface="Univers" panose="020B0503020202020204" pitchFamily="34" charset="0"/>
            <a:cs typeface="Helvetica" panose="020B0604020202020204" pitchFamily="34" charset="0"/>
          </a:endParaRPr>
        </a:p>
      </xdr:txBody>
    </xdr:sp>
    <xdr:clientData/>
  </xdr:twoCellAnchor>
  <xdr:twoCellAnchor>
    <xdr:from>
      <xdr:col>5</xdr:col>
      <xdr:colOff>634549</xdr:colOff>
      <xdr:row>8</xdr:row>
      <xdr:rowOff>12248</xdr:rowOff>
    </xdr:from>
    <xdr:to>
      <xdr:col>12</xdr:col>
      <xdr:colOff>1458688</xdr:colOff>
      <xdr:row>9</xdr:row>
      <xdr:rowOff>152855</xdr:rowOff>
    </xdr:to>
    <xdr:sp macro="" textlink="">
      <xdr:nvSpPr>
        <xdr:cNvPr id="56" name="Rectangle: Rounded Corners 55">
          <a:extLst>
            <a:ext uri="{FF2B5EF4-FFF2-40B4-BE49-F238E27FC236}">
              <a16:creationId xmlns:a16="http://schemas.microsoft.com/office/drawing/2014/main" id="{7C766846-B654-45DC-AB4D-6BADBC4A82C4}"/>
            </a:ext>
          </a:extLst>
        </xdr:cNvPr>
        <xdr:cNvSpPr/>
      </xdr:nvSpPr>
      <xdr:spPr>
        <a:xfrm>
          <a:off x="6580870" y="1522641"/>
          <a:ext cx="12036425" cy="412750"/>
        </a:xfrm>
        <a:prstGeom prst="roundRect">
          <a:avLst/>
        </a:prstGeom>
        <a:solidFill>
          <a:schemeClr val="bg1">
            <a:lumMod val="75000"/>
          </a:schemeClr>
        </a:solidFill>
        <a:ln>
          <a:solidFill>
            <a:schemeClr val="bg2">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800" b="1">
              <a:latin typeface="Univers" panose="020B0503020202020204" pitchFamily="34" charset="0"/>
              <a:cs typeface="Helvetica" panose="020B0604020202020204" pitchFamily="34" charset="0"/>
            </a:rPr>
            <a:t>Cross</a:t>
          </a:r>
          <a:r>
            <a:rPr lang="en-ZA" sz="1800" b="1" baseline="0">
              <a:latin typeface="Univers" panose="020B0503020202020204" pitchFamily="34" charset="0"/>
              <a:cs typeface="Helvetica" panose="020B0604020202020204" pitchFamily="34" charset="0"/>
            </a:rPr>
            <a:t> Sectional Annual</a:t>
          </a:r>
          <a:endParaRPr lang="en-ZA" sz="1800" b="1">
            <a:latin typeface="Univers" panose="020B0503020202020204" pitchFamily="34" charset="0"/>
            <a:cs typeface="Helvetica" panose="020B0604020202020204" pitchFamily="34" charset="0"/>
          </a:endParaRPr>
        </a:p>
      </xdr:txBody>
    </xdr:sp>
    <xdr:clientData/>
  </xdr:twoCellAnchor>
  <xdr:twoCellAnchor>
    <xdr:from>
      <xdr:col>15</xdr:col>
      <xdr:colOff>13380</xdr:colOff>
      <xdr:row>8</xdr:row>
      <xdr:rowOff>12248</xdr:rowOff>
    </xdr:from>
    <xdr:to>
      <xdr:col>26</xdr:col>
      <xdr:colOff>1292451</xdr:colOff>
      <xdr:row>9</xdr:row>
      <xdr:rowOff>162833</xdr:rowOff>
    </xdr:to>
    <xdr:sp macro="" textlink="">
      <xdr:nvSpPr>
        <xdr:cNvPr id="58" name="Rectangle: Rounded Corners 57">
          <a:extLst>
            <a:ext uri="{FF2B5EF4-FFF2-40B4-BE49-F238E27FC236}">
              <a16:creationId xmlns:a16="http://schemas.microsoft.com/office/drawing/2014/main" id="{D69D3583-549F-404E-A58E-6EEBB76275A6}"/>
            </a:ext>
          </a:extLst>
        </xdr:cNvPr>
        <xdr:cNvSpPr/>
      </xdr:nvSpPr>
      <xdr:spPr>
        <a:xfrm>
          <a:off x="20043094" y="1522641"/>
          <a:ext cx="12001500" cy="422728"/>
        </a:xfrm>
        <a:prstGeom prst="roundRect">
          <a:avLst/>
        </a:prstGeom>
        <a:solidFill>
          <a:schemeClr val="bg1">
            <a:lumMod val="75000"/>
          </a:schemeClr>
        </a:solidFill>
        <a:ln>
          <a:solidFill>
            <a:schemeClr val="bg2">
              <a:lumMod val="75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800" b="1">
              <a:latin typeface="Univers" panose="020B0503020202020204" pitchFamily="34" charset="0"/>
              <a:cs typeface="Helvetica" panose="020B0604020202020204" pitchFamily="34" charset="0"/>
            </a:rPr>
            <a:t>Year</a:t>
          </a:r>
          <a:r>
            <a:rPr lang="en-ZA" sz="1800" b="1" baseline="0">
              <a:latin typeface="Univers" panose="020B0503020202020204" pitchFamily="34" charset="0"/>
              <a:cs typeface="Helvetica" panose="020B0604020202020204" pitchFamily="34" charset="0"/>
            </a:rPr>
            <a:t>-on-Year</a:t>
          </a:r>
          <a:endParaRPr lang="en-ZA" sz="1800" b="1">
            <a:latin typeface="Univers" panose="020B0503020202020204" pitchFamily="34" charset="0"/>
            <a:cs typeface="Helvetica"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112889</xdr:colOff>
      <xdr:row>4</xdr:row>
      <xdr:rowOff>172704</xdr:rowOff>
    </xdr:from>
    <xdr:to>
      <xdr:col>2</xdr:col>
      <xdr:colOff>1107723</xdr:colOff>
      <xdr:row>6</xdr:row>
      <xdr:rowOff>148167</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507B1AD0-F967-4A84-B205-0441E80D92EE}"/>
            </a:ext>
          </a:extLst>
        </xdr:cNvPr>
        <xdr:cNvSpPr/>
      </xdr:nvSpPr>
      <xdr:spPr>
        <a:xfrm>
          <a:off x="303389" y="1023604"/>
          <a:ext cx="1998134" cy="343763"/>
        </a:xfrm>
        <a:prstGeom prst="roundRect">
          <a:avLst/>
        </a:prstGeom>
        <a:solidFill>
          <a:srgbClr val="0A459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Click to</a:t>
          </a:r>
          <a:r>
            <a:rPr lang="en-ZA" sz="1050" b="1" baseline="0">
              <a:latin typeface="Univers" panose="020B0503020202020204" pitchFamily="34" charset="0"/>
              <a:cs typeface="Helvetica" panose="020B0604020202020204" pitchFamily="34" charset="0"/>
            </a:rPr>
            <a:t> jump to new cells</a:t>
          </a:r>
          <a:endParaRPr lang="en-ZA" sz="1400" b="1">
            <a:latin typeface="Univers" panose="020B0503020202020204" pitchFamily="34" charset="0"/>
            <a:cs typeface="Helvetica"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112889</xdr:colOff>
      <xdr:row>4</xdr:row>
      <xdr:rowOff>172704</xdr:rowOff>
    </xdr:from>
    <xdr:to>
      <xdr:col>2</xdr:col>
      <xdr:colOff>1107723</xdr:colOff>
      <xdr:row>6</xdr:row>
      <xdr:rowOff>148167</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860CF55E-B130-9FB3-9F4F-A99E6A6BE923}"/>
            </a:ext>
          </a:extLst>
        </xdr:cNvPr>
        <xdr:cNvSpPr/>
      </xdr:nvSpPr>
      <xdr:spPr>
        <a:xfrm>
          <a:off x="303389" y="539593"/>
          <a:ext cx="1996723" cy="342352"/>
        </a:xfrm>
        <a:prstGeom prst="roundRect">
          <a:avLst/>
        </a:prstGeom>
        <a:solidFill>
          <a:srgbClr val="00AEE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Click to</a:t>
          </a:r>
          <a:r>
            <a:rPr lang="en-ZA" sz="1050" b="1" baseline="0">
              <a:latin typeface="Univers" panose="020B0503020202020204" pitchFamily="34" charset="0"/>
              <a:cs typeface="Helvetica" panose="020B0604020202020204" pitchFamily="34" charset="0"/>
            </a:rPr>
            <a:t> jump to new cells</a:t>
          </a:r>
          <a:endParaRPr lang="en-ZA" sz="1400" b="1">
            <a:latin typeface="Univers" panose="020B0503020202020204" pitchFamily="34" charset="0"/>
            <a:cs typeface="Helvetica" panose="020B0604020202020204" pitchFamily="34" charset="0"/>
          </a:endParaRPr>
        </a:p>
      </xdr:txBody>
    </xdr:sp>
    <xdr:clientData/>
  </xdr:twoCellAnchor>
  <xdr:twoCellAnchor>
    <xdr:from>
      <xdr:col>0</xdr:col>
      <xdr:colOff>0</xdr:colOff>
      <xdr:row>0</xdr:row>
      <xdr:rowOff>0</xdr:rowOff>
    </xdr:from>
    <xdr:to>
      <xdr:col>1</xdr:col>
      <xdr:colOff>917222</xdr:colOff>
      <xdr:row>0</xdr:row>
      <xdr:rowOff>162278</xdr:rowOff>
    </xdr:to>
    <xdr:sp macro="" textlink="">
      <xdr:nvSpPr>
        <xdr:cNvPr id="5" name="TextBox 4">
          <a:extLst>
            <a:ext uri="{FF2B5EF4-FFF2-40B4-BE49-F238E27FC236}">
              <a16:creationId xmlns:a16="http://schemas.microsoft.com/office/drawing/2014/main" id="{7768336E-D124-41F4-B702-D7695068C892}"/>
            </a:ext>
          </a:extLst>
        </xdr:cNvPr>
        <xdr:cNvSpPr txBox="1"/>
      </xdr:nvSpPr>
      <xdr:spPr>
        <a:xfrm>
          <a:off x="0" y="0"/>
          <a:ext cx="1107722" cy="162278"/>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200" b="1">
              <a:solidFill>
                <a:srgbClr val="C00000"/>
              </a:solidFill>
            </a:rPr>
            <a:t>DRAFT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112889</xdr:colOff>
      <xdr:row>4</xdr:row>
      <xdr:rowOff>172704</xdr:rowOff>
    </xdr:from>
    <xdr:to>
      <xdr:col>2</xdr:col>
      <xdr:colOff>1107723</xdr:colOff>
      <xdr:row>6</xdr:row>
      <xdr:rowOff>148167</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E4CD953-5699-4553-94E0-652F9E8E8045}"/>
            </a:ext>
          </a:extLst>
        </xdr:cNvPr>
        <xdr:cNvSpPr/>
      </xdr:nvSpPr>
      <xdr:spPr>
        <a:xfrm>
          <a:off x="303389" y="1023604"/>
          <a:ext cx="1998134" cy="343763"/>
        </a:xfrm>
        <a:prstGeom prst="roundRect">
          <a:avLst/>
        </a:prstGeom>
        <a:solidFill>
          <a:srgbClr val="00AEEF"/>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a:latin typeface="Univers" panose="020B0503020202020204" pitchFamily="34" charset="0"/>
              <a:cs typeface="Helvetica" panose="020B0604020202020204" pitchFamily="34" charset="0"/>
            </a:rPr>
            <a:t>Click to</a:t>
          </a:r>
          <a:r>
            <a:rPr lang="en-ZA" sz="1050" b="1" baseline="0">
              <a:latin typeface="Univers" panose="020B0503020202020204" pitchFamily="34" charset="0"/>
              <a:cs typeface="Helvetica" panose="020B0604020202020204" pitchFamily="34" charset="0"/>
            </a:rPr>
            <a:t> jump to new cells</a:t>
          </a:r>
          <a:endParaRPr lang="en-ZA" sz="1400" b="1">
            <a:latin typeface="Univers" panose="020B0503020202020204" pitchFamily="34" charset="0"/>
            <a:cs typeface="Helvetica" panose="020B0604020202020204" pitchFamily="34" charset="0"/>
          </a:endParaRPr>
        </a:p>
      </xdr:txBody>
    </xdr:sp>
    <xdr:clientData/>
  </xdr:twoCellAnchor>
  <xdr:twoCellAnchor>
    <xdr:from>
      <xdr:col>0</xdr:col>
      <xdr:colOff>21164</xdr:colOff>
      <xdr:row>0</xdr:row>
      <xdr:rowOff>0</xdr:rowOff>
    </xdr:from>
    <xdr:to>
      <xdr:col>1</xdr:col>
      <xdr:colOff>938386</xdr:colOff>
      <xdr:row>0</xdr:row>
      <xdr:rowOff>162278</xdr:rowOff>
    </xdr:to>
    <xdr:sp macro="" textlink="">
      <xdr:nvSpPr>
        <xdr:cNvPr id="5" name="TextBox 4">
          <a:extLst>
            <a:ext uri="{FF2B5EF4-FFF2-40B4-BE49-F238E27FC236}">
              <a16:creationId xmlns:a16="http://schemas.microsoft.com/office/drawing/2014/main" id="{2CABD9D5-BF17-4930-B350-74CECF8AB897}"/>
            </a:ext>
          </a:extLst>
        </xdr:cNvPr>
        <xdr:cNvSpPr txBox="1"/>
      </xdr:nvSpPr>
      <xdr:spPr>
        <a:xfrm>
          <a:off x="21164" y="0"/>
          <a:ext cx="1107722" cy="162278"/>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200" b="1">
              <a:solidFill>
                <a:srgbClr val="C00000"/>
              </a:solidFill>
            </a:rPr>
            <a:t>DRAFT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278651</xdr:colOff>
      <xdr:row>1</xdr:row>
      <xdr:rowOff>71058</xdr:rowOff>
    </xdr:from>
    <xdr:to>
      <xdr:col>1</xdr:col>
      <xdr:colOff>1654484</xdr:colOff>
      <xdr:row>1</xdr:row>
      <xdr:rowOff>1426580</xdr:rowOff>
    </xdr:to>
    <xdr:pic>
      <xdr:nvPicPr>
        <xdr:cNvPr id="2" name="Picture 1" descr="Circle flag of Zambia. 11571497 PNG">
          <a:extLst>
            <a:ext uri="{FF2B5EF4-FFF2-40B4-BE49-F238E27FC236}">
              <a16:creationId xmlns:a16="http://schemas.microsoft.com/office/drawing/2014/main" id="{765DF7F1-9DD6-A22D-0452-F82A90128A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7568" y="250975"/>
          <a:ext cx="1375833" cy="1355522"/>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280025</xdr:colOff>
      <xdr:row>2</xdr:row>
      <xdr:rowOff>69882</xdr:rowOff>
    </xdr:from>
    <xdr:to>
      <xdr:col>1</xdr:col>
      <xdr:colOff>1653110</xdr:colOff>
      <xdr:row>2</xdr:row>
      <xdr:rowOff>1425909</xdr:rowOff>
    </xdr:to>
    <xdr:pic>
      <xdr:nvPicPr>
        <xdr:cNvPr id="3" name="Picture 2" descr="Namibia round circle flag Royalty Free Vector Image">
          <a:extLst>
            <a:ext uri="{FF2B5EF4-FFF2-40B4-BE49-F238E27FC236}">
              <a16:creationId xmlns:a16="http://schemas.microsoft.com/office/drawing/2014/main" id="{5CB4EE06-970C-C62C-9A2E-4B4DD6FF87CC}"/>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9700" t="8641" r="20264" b="24514"/>
        <a:stretch/>
      </xdr:blipFill>
      <xdr:spPr bwMode="auto">
        <a:xfrm>
          <a:off x="1348942" y="1752632"/>
          <a:ext cx="1373085" cy="1356027"/>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284777</xdr:colOff>
      <xdr:row>3</xdr:row>
      <xdr:rowOff>63501</xdr:rowOff>
    </xdr:from>
    <xdr:to>
      <xdr:col>1</xdr:col>
      <xdr:colOff>1648358</xdr:colOff>
      <xdr:row>3</xdr:row>
      <xdr:rowOff>1418168</xdr:rowOff>
    </xdr:to>
    <xdr:pic>
      <xdr:nvPicPr>
        <xdr:cNvPr id="4" name="Picture 3" descr="Download the Flag of Angola | 40+ Shapes | Seek Flag">
          <a:extLst>
            <a:ext uri="{FF2B5EF4-FFF2-40B4-BE49-F238E27FC236}">
              <a16:creationId xmlns:a16="http://schemas.microsoft.com/office/drawing/2014/main" id="{0C805EFA-EED3-8AA1-5D35-70191B9C9F73}"/>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7782" t="16878" r="28582" b="17235"/>
        <a:stretch/>
      </xdr:blipFill>
      <xdr:spPr bwMode="auto">
        <a:xfrm>
          <a:off x="1353694" y="3249084"/>
          <a:ext cx="1363581" cy="1354667"/>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274374</xdr:colOff>
      <xdr:row>4</xdr:row>
      <xdr:rowOff>61978</xdr:rowOff>
    </xdr:from>
    <xdr:to>
      <xdr:col>1</xdr:col>
      <xdr:colOff>1658760</xdr:colOff>
      <xdr:row>4</xdr:row>
      <xdr:rowOff>1429978</xdr:rowOff>
    </xdr:to>
    <xdr:pic>
      <xdr:nvPicPr>
        <xdr:cNvPr id="5" name="Picture 4" descr="Vector Country Flag of Botswana - Circle | Vector Countries Flags of the  World">
          <a:extLst>
            <a:ext uri="{FF2B5EF4-FFF2-40B4-BE49-F238E27FC236}">
              <a16:creationId xmlns:a16="http://schemas.microsoft.com/office/drawing/2014/main" id="{66DC9CF0-5175-8CD5-8BFF-9730024AD7C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43291" y="4750395"/>
          <a:ext cx="1384386" cy="1368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282567</xdr:colOff>
      <xdr:row>6</xdr:row>
      <xdr:rowOff>50007</xdr:rowOff>
    </xdr:from>
    <xdr:to>
      <xdr:col>1</xdr:col>
      <xdr:colOff>1650567</xdr:colOff>
      <xdr:row>6</xdr:row>
      <xdr:rowOff>1418007</xdr:rowOff>
    </xdr:to>
    <xdr:pic>
      <xdr:nvPicPr>
        <xdr:cNvPr id="6" name="Picture 5">
          <a:extLst>
            <a:ext uri="{FF2B5EF4-FFF2-40B4-BE49-F238E27FC236}">
              <a16:creationId xmlns:a16="http://schemas.microsoft.com/office/drawing/2014/main" id="{FF84652E-FBFA-3BAF-EE34-08D51E250D4F}"/>
            </a:ext>
          </a:extLst>
        </xdr:cNvPr>
        <xdr:cNvPicPr>
          <a:picLocks noChangeAspect="1"/>
        </xdr:cNvPicPr>
      </xdr:nvPicPr>
      <xdr:blipFill>
        <a:blip xmlns:r="http://schemas.openxmlformats.org/officeDocument/2006/relationships" r:embed="rId5"/>
        <a:stretch>
          <a:fillRect/>
        </a:stretch>
      </xdr:blipFill>
      <xdr:spPr>
        <a:xfrm>
          <a:off x="1351484" y="7744090"/>
          <a:ext cx="1368000" cy="1368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xdr:spPr>
    </xdr:pic>
    <xdr:clientData/>
  </xdr:twoCellAnchor>
  <xdr:twoCellAnchor editAs="oneCell">
    <xdr:from>
      <xdr:col>1</xdr:col>
      <xdr:colOff>278946</xdr:colOff>
      <xdr:row>7</xdr:row>
      <xdr:rowOff>60077</xdr:rowOff>
    </xdr:from>
    <xdr:to>
      <xdr:col>1</xdr:col>
      <xdr:colOff>1654188</xdr:colOff>
      <xdr:row>7</xdr:row>
      <xdr:rowOff>1428077</xdr:rowOff>
    </xdr:to>
    <xdr:pic>
      <xdr:nvPicPr>
        <xdr:cNvPr id="7" name="Picture 6">
          <a:extLst>
            <a:ext uri="{FF2B5EF4-FFF2-40B4-BE49-F238E27FC236}">
              <a16:creationId xmlns:a16="http://schemas.microsoft.com/office/drawing/2014/main" id="{2D5ABF30-C3F2-9AA4-9D31-D678DC52DF4B}"/>
            </a:ext>
          </a:extLst>
        </xdr:cNvPr>
        <xdr:cNvPicPr>
          <a:picLocks noChangeAspect="1"/>
        </xdr:cNvPicPr>
      </xdr:nvPicPr>
      <xdr:blipFill rotWithShape="1">
        <a:blip xmlns:r="http://schemas.openxmlformats.org/officeDocument/2006/relationships" r:embed="rId6"/>
        <a:srcRect l="13619" t="21584" r="13071" b="22626"/>
        <a:stretch/>
      </xdr:blipFill>
      <xdr:spPr>
        <a:xfrm>
          <a:off x="1347863" y="9256994"/>
          <a:ext cx="1375242" cy="1368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xdr:spPr>
    </xdr:pic>
    <xdr:clientData/>
  </xdr:twoCellAnchor>
  <xdr:twoCellAnchor editAs="oneCell">
    <xdr:from>
      <xdr:col>1</xdr:col>
      <xdr:colOff>260731</xdr:colOff>
      <xdr:row>8</xdr:row>
      <xdr:rowOff>53215</xdr:rowOff>
    </xdr:from>
    <xdr:to>
      <xdr:col>1</xdr:col>
      <xdr:colOff>1672404</xdr:colOff>
      <xdr:row>8</xdr:row>
      <xdr:rowOff>1442480</xdr:rowOff>
    </xdr:to>
    <xdr:pic>
      <xdr:nvPicPr>
        <xdr:cNvPr id="8" name="Picture 7" descr="Madagascar flag round shape PNG 22111788 PNG">
          <a:extLst>
            <a:ext uri="{FF2B5EF4-FFF2-40B4-BE49-F238E27FC236}">
              <a16:creationId xmlns:a16="http://schemas.microsoft.com/office/drawing/2014/main" id="{BF24AF7B-78E9-3ECC-0D3C-2909DB11AB7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29648" y="10752965"/>
          <a:ext cx="1411673" cy="1389265"/>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273625</xdr:colOff>
      <xdr:row>9</xdr:row>
      <xdr:rowOff>45956</xdr:rowOff>
    </xdr:from>
    <xdr:to>
      <xdr:col>1</xdr:col>
      <xdr:colOff>1659510</xdr:colOff>
      <xdr:row>9</xdr:row>
      <xdr:rowOff>1449956</xdr:rowOff>
    </xdr:to>
    <xdr:pic>
      <xdr:nvPicPr>
        <xdr:cNvPr id="9" name="Picture 8">
          <a:extLst>
            <a:ext uri="{FF2B5EF4-FFF2-40B4-BE49-F238E27FC236}">
              <a16:creationId xmlns:a16="http://schemas.microsoft.com/office/drawing/2014/main" id="{7462FFA2-5C45-57AC-04EB-BEC81E1251F3}"/>
            </a:ext>
          </a:extLst>
        </xdr:cNvPr>
        <xdr:cNvPicPr>
          <a:picLocks noChangeAspect="1"/>
        </xdr:cNvPicPr>
      </xdr:nvPicPr>
      <xdr:blipFill rotWithShape="1">
        <a:blip xmlns:r="http://schemas.openxmlformats.org/officeDocument/2006/relationships" r:embed="rId8"/>
        <a:srcRect l="20387" t="11676" r="20355" b="20870"/>
        <a:stretch/>
      </xdr:blipFill>
      <xdr:spPr>
        <a:xfrm>
          <a:off x="1342542" y="12248539"/>
          <a:ext cx="1385885" cy="1404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xdr:spPr>
    </xdr:pic>
    <xdr:clientData/>
  </xdr:twoCellAnchor>
  <xdr:twoCellAnchor editAs="oneCell">
    <xdr:from>
      <xdr:col>1</xdr:col>
      <xdr:colOff>269329</xdr:colOff>
      <xdr:row>11</xdr:row>
      <xdr:rowOff>28030</xdr:rowOff>
    </xdr:from>
    <xdr:to>
      <xdr:col>1</xdr:col>
      <xdr:colOff>1663806</xdr:colOff>
      <xdr:row>11</xdr:row>
      <xdr:rowOff>1396030</xdr:rowOff>
    </xdr:to>
    <xdr:pic>
      <xdr:nvPicPr>
        <xdr:cNvPr id="10" name="Picture 9" descr="Download Flag of Mozambique | Seek Flag">
          <a:extLst>
            <a:ext uri="{FF2B5EF4-FFF2-40B4-BE49-F238E27FC236}">
              <a16:creationId xmlns:a16="http://schemas.microsoft.com/office/drawing/2014/main" id="{1E88D127-C98C-365E-CB9C-26B402689DB5}"/>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8171" t="17577" r="28063" b="17431"/>
        <a:stretch/>
      </xdr:blipFill>
      <xdr:spPr bwMode="auto">
        <a:xfrm>
          <a:off x="1338246" y="15236280"/>
          <a:ext cx="1394477" cy="1368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267894</xdr:colOff>
      <xdr:row>15</xdr:row>
      <xdr:rowOff>45883</xdr:rowOff>
    </xdr:from>
    <xdr:to>
      <xdr:col>1</xdr:col>
      <xdr:colOff>1665241</xdr:colOff>
      <xdr:row>15</xdr:row>
      <xdr:rowOff>1449883</xdr:rowOff>
    </xdr:to>
    <xdr:pic>
      <xdr:nvPicPr>
        <xdr:cNvPr id="12" name="Picture 11" descr="Zimbabwe flag icon - Country flags">
          <a:extLst>
            <a:ext uri="{FF2B5EF4-FFF2-40B4-BE49-F238E27FC236}">
              <a16:creationId xmlns:a16="http://schemas.microsoft.com/office/drawing/2014/main" id="{B1E49D7D-5C0F-6597-63BB-40229F99208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36811" y="21265466"/>
          <a:ext cx="1397347" cy="1404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271296</xdr:colOff>
      <xdr:row>14</xdr:row>
      <xdr:rowOff>59376</xdr:rowOff>
    </xdr:from>
    <xdr:to>
      <xdr:col>1</xdr:col>
      <xdr:colOff>1661838</xdr:colOff>
      <xdr:row>14</xdr:row>
      <xdr:rowOff>1449918</xdr:rowOff>
    </xdr:to>
    <xdr:pic>
      <xdr:nvPicPr>
        <xdr:cNvPr id="13" name="Picture 12" descr="Circle flag of Tanzania. 11571231 PNG">
          <a:extLst>
            <a:ext uri="{FF2B5EF4-FFF2-40B4-BE49-F238E27FC236}">
              <a16:creationId xmlns:a16="http://schemas.microsoft.com/office/drawing/2014/main" id="{03885798-E978-0386-9B2A-B1334B72A14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40213" y="19776126"/>
          <a:ext cx="1390542" cy="1390542"/>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256584</xdr:colOff>
      <xdr:row>13</xdr:row>
      <xdr:rowOff>52361</xdr:rowOff>
    </xdr:from>
    <xdr:to>
      <xdr:col>1</xdr:col>
      <xdr:colOff>1676550</xdr:colOff>
      <xdr:row>13</xdr:row>
      <xdr:rowOff>1449917</xdr:rowOff>
    </xdr:to>
    <xdr:pic>
      <xdr:nvPicPr>
        <xdr:cNvPr id="14" name="Picture 13">
          <a:extLst>
            <a:ext uri="{FF2B5EF4-FFF2-40B4-BE49-F238E27FC236}">
              <a16:creationId xmlns:a16="http://schemas.microsoft.com/office/drawing/2014/main" id="{08D7135C-EBA4-E7AC-63A5-87EDEF0857E7}"/>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25501" y="18266278"/>
          <a:ext cx="1419966" cy="1397556"/>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267196</xdr:colOff>
      <xdr:row>12</xdr:row>
      <xdr:rowOff>42337</xdr:rowOff>
    </xdr:from>
    <xdr:to>
      <xdr:col>1</xdr:col>
      <xdr:colOff>1665938</xdr:colOff>
      <xdr:row>12</xdr:row>
      <xdr:rowOff>1439334</xdr:rowOff>
    </xdr:to>
    <xdr:pic>
      <xdr:nvPicPr>
        <xdr:cNvPr id="15" name="Picture 14" descr="Circle flag of Seychelles. 11571227 PNG">
          <a:extLst>
            <a:ext uri="{FF2B5EF4-FFF2-40B4-BE49-F238E27FC236}">
              <a16:creationId xmlns:a16="http://schemas.microsoft.com/office/drawing/2014/main" id="{0B4EB342-B395-23F3-7060-8220BAFE05C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36113" y="16753420"/>
          <a:ext cx="1398742" cy="1396997"/>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264567</xdr:colOff>
      <xdr:row>10</xdr:row>
      <xdr:rowOff>42333</xdr:rowOff>
    </xdr:from>
    <xdr:to>
      <xdr:col>1</xdr:col>
      <xdr:colOff>1668567</xdr:colOff>
      <xdr:row>10</xdr:row>
      <xdr:rowOff>1446333</xdr:rowOff>
    </xdr:to>
    <xdr:pic>
      <xdr:nvPicPr>
        <xdr:cNvPr id="17" name="Picture 16" descr="Mauritius - Free flags icons">
          <a:extLst>
            <a:ext uri="{FF2B5EF4-FFF2-40B4-BE49-F238E27FC236}">
              <a16:creationId xmlns:a16="http://schemas.microsoft.com/office/drawing/2014/main" id="{F5C59029-C87C-D8FF-E269-62B3DDC2D2DB}"/>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333484" y="13747750"/>
          <a:ext cx="1404000" cy="1404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290808</xdr:colOff>
      <xdr:row>5</xdr:row>
      <xdr:rowOff>68876</xdr:rowOff>
    </xdr:from>
    <xdr:to>
      <xdr:col>1</xdr:col>
      <xdr:colOff>1642327</xdr:colOff>
      <xdr:row>5</xdr:row>
      <xdr:rowOff>1436876</xdr:rowOff>
    </xdr:to>
    <xdr:pic>
      <xdr:nvPicPr>
        <xdr:cNvPr id="18" name="Picture 17" descr="Vector Country Flag of the Democratic Republic of the Congo - Circle |  Vector Countries Flags of the World">
          <a:extLst>
            <a:ext uri="{FF2B5EF4-FFF2-40B4-BE49-F238E27FC236}">
              <a16:creationId xmlns:a16="http://schemas.microsoft.com/office/drawing/2014/main" id="{681D7CA3-EC38-9867-2BED-2C8BE9C172A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359725" y="6260126"/>
          <a:ext cx="1351519" cy="1368000"/>
        </a:xfrm>
        <a:prstGeom prst="ellipse">
          <a:avLst/>
        </a:prstGeom>
        <a:noFill/>
        <a:effectLst>
          <a:glow rad="101600">
            <a:schemeClr val="accent3">
              <a:satMod val="175000"/>
              <a:alpha val="40000"/>
            </a:schemeClr>
          </a:glow>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enya Addison" id="{3F2BD45E-EDD1-4EB7-8427-5B071D7F2577}" userId="S::Kenyaa@genesisanalyticsza.onmicrosoft.com::40741343-bfdb-4339-aae9-d36333a9ea5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C0BC24-3654-4AFF-9A71-90C90070CC1F}" name="Table13" displayName="Table13" ref="C35:G58" totalsRowShown="0" headerRowDxfId="17" dataDxfId="15" headerRowBorderDxfId="16">
  <tableColumns count="5">
    <tableColumn id="1" xr3:uid="{A8851708-5DC1-4AF2-A452-7CB13CD0C27B}" name="System" dataDxfId="14"/>
    <tableColumn id="2" xr3:uid="{84F9D9A6-4810-47D2-92E3-6C5C1DF5F69D}" name="Programme" dataDxfId="13"/>
    <tableColumn id="4" xr3:uid="{E29AE16F-DCA4-4071-B277-929F898D9EDB}" name="Direct/Indirect" dataDxfId="12">
      <calculatedColumnFormula>_xlfn.XLOOKUP(Table13[[#This Row],[Programme]],'Categories Examples'!C:C,'Categories Examples'!D:D)</calculatedColumnFormula>
    </tableColumn>
    <tableColumn id="3" xr3:uid="{A67DDD5F-5DE6-49AD-9BB3-FDAABB676D17}" name="Explanation" dataDxfId="11"/>
    <tableColumn id="5" xr3:uid="{0618E662-8D3F-478A-88A0-B93E469A291E}" name="Example budget lines from SADC member states"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8" dT="2023-08-24T07:12:35.29" personId="{3F2BD45E-EDD1-4EB7-8427-5B071D7F2577}" id="{0A757F50-CAE7-4652-82FE-AE9DA2BF1358}">
    <text>Enabling if this line item refers to the development of the plan, otherwise indirect if implementation. Unclear what this is spent on.</text>
  </threadedComment>
  <threadedComment ref="A105" dT="2023-08-24T07:13:24.76" personId="{3F2BD45E-EDD1-4EB7-8427-5B071D7F2577}" id="{D8BE892E-4FD4-440C-8679-F0FD81EF4DCF}">
    <text>Assumption that this refers to ECD.</text>
  </threadedComment>
</ThreadedComments>
</file>

<file path=xl/threadedComments/threadedComment2.xml><?xml version="1.0" encoding="utf-8"?>
<ThreadedComments xmlns="http://schemas.microsoft.com/office/spreadsheetml/2018/threadedcomments" xmlns:x="http://schemas.openxmlformats.org/spreadsheetml/2006/main">
  <threadedComment ref="E23" dT="2023-08-24T07:13:24.76" personId="{3F2BD45E-EDD1-4EB7-8427-5B071D7F2577}" id="{B6116797-1E86-4580-8989-984422D2B48C}">
    <text>Assumption that this refers to ECD.</text>
  </threadedComment>
  <threadedComment ref="E24" dT="2023-08-24T07:12:35.29" personId="{3F2BD45E-EDD1-4EB7-8427-5B071D7F2577}" id="{C1771FDA-A263-4219-81EB-75FC2DA43538}">
    <text>Enabling if this line item refers to the development of the plan, otherwise indirect if implementation. Unclear what this is spent on.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opulation.un.org/wpp/" TargetMode="External"/><Relationship Id="rId1" Type="http://schemas.openxmlformats.org/officeDocument/2006/relationships/hyperlink" Target="https://www.imf.org/en/Home"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76BC9-D483-403B-B132-CD972A9E7AF6}">
  <sheetPr>
    <tabColor theme="8" tint="0.59999389629810485"/>
  </sheetPr>
  <dimension ref="A1:BB58"/>
  <sheetViews>
    <sheetView tabSelected="1" zoomScale="90" zoomScaleNormal="90" workbookViewId="0">
      <selection activeCell="C7" sqref="C7"/>
    </sheetView>
  </sheetViews>
  <sheetFormatPr defaultColWidth="8.77734375" defaultRowHeight="14.4"/>
  <cols>
    <col min="1" max="1" width="7.21875" style="53" customWidth="1"/>
    <col min="2" max="2" width="1.5546875" style="53" customWidth="1"/>
    <col min="3" max="3" width="12.44140625" style="53" customWidth="1"/>
    <col min="4" max="4" width="29.6640625" style="53" customWidth="1"/>
    <col min="5" max="5" width="23.77734375" style="53" customWidth="1"/>
    <col min="6" max="6" width="52.77734375" style="53" customWidth="1"/>
    <col min="7" max="7" width="44.109375" style="53" customWidth="1"/>
    <col min="8" max="8" width="10.21875" style="53" customWidth="1"/>
    <col min="9" max="9" width="14.5546875" style="53" customWidth="1"/>
    <col min="10" max="10" width="13" style="53" customWidth="1"/>
    <col min="11" max="11" width="11.77734375" style="53" customWidth="1"/>
    <col min="12" max="16384" width="8.77734375" style="53"/>
  </cols>
  <sheetData>
    <row r="1" spans="3:7" s="165" customFormat="1"/>
    <row r="2" spans="3:7" s="165" customFormat="1"/>
    <row r="3" spans="3:7" s="165" customFormat="1"/>
    <row r="4" spans="3:7" s="165" customFormat="1"/>
    <row r="5" spans="3:7" s="165" customFormat="1"/>
    <row r="7" spans="3:7" ht="25.05" customHeight="1">
      <c r="C7" s="139" t="s">
        <v>523</v>
      </c>
      <c r="D7" s="139"/>
    </row>
    <row r="8" spans="3:7" ht="19.5" customHeight="1">
      <c r="C8" s="122"/>
      <c r="D8" s="122"/>
    </row>
    <row r="9" spans="3:7" ht="18" customHeight="1">
      <c r="C9" s="123" t="s">
        <v>401</v>
      </c>
      <c r="D9" s="122"/>
    </row>
    <row r="10" spans="3:7" ht="13.05" customHeight="1">
      <c r="C10" s="186" t="s">
        <v>503</v>
      </c>
      <c r="D10" s="186"/>
      <c r="E10" s="186"/>
      <c r="F10" s="186"/>
    </row>
    <row r="11" spans="3:7" ht="36.6" customHeight="1">
      <c r="C11" s="186"/>
      <c r="D11" s="186"/>
      <c r="E11" s="186"/>
      <c r="F11" s="186"/>
    </row>
    <row r="12" spans="3:7" ht="13.05" customHeight="1">
      <c r="D12" s="122"/>
    </row>
    <row r="13" spans="3:7" ht="13.05" customHeight="1">
      <c r="C13" s="53" t="s">
        <v>504</v>
      </c>
      <c r="D13" s="122"/>
      <c r="G13" s="124" t="s">
        <v>458</v>
      </c>
    </row>
    <row r="14" spans="3:7">
      <c r="C14" s="53" t="s">
        <v>459</v>
      </c>
      <c r="G14" s="124" t="s">
        <v>460</v>
      </c>
    </row>
    <row r="15" spans="3:7" ht="14.1" customHeight="1">
      <c r="C15" s="53" t="s">
        <v>403</v>
      </c>
      <c r="D15" s="122"/>
      <c r="G15" s="124" t="s">
        <v>402</v>
      </c>
    </row>
    <row r="16" spans="3:7">
      <c r="C16" s="53" t="s">
        <v>482</v>
      </c>
      <c r="G16" s="124" t="s">
        <v>483</v>
      </c>
    </row>
    <row r="17" spans="1:54">
      <c r="G17" s="124"/>
    </row>
    <row r="18" spans="1:54" customFormat="1">
      <c r="A18" s="40"/>
      <c r="B18" s="53"/>
      <c r="C18" s="158" t="s">
        <v>463</v>
      </c>
      <c r="D18" s="40"/>
      <c r="E18" s="40"/>
      <c r="F18" s="40"/>
      <c r="G18" s="40"/>
      <c r="H18" s="40"/>
      <c r="I18" s="40"/>
      <c r="J18" s="40"/>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row>
    <row r="19" spans="1:54" customFormat="1" ht="14.55" customHeight="1">
      <c r="A19" s="19"/>
      <c r="B19" s="53"/>
      <c r="C19" s="193" t="s">
        <v>464</v>
      </c>
      <c r="D19" s="193"/>
      <c r="E19" s="193"/>
      <c r="F19" s="193"/>
      <c r="G19" s="40"/>
      <c r="H19" s="40"/>
      <c r="I19" s="40"/>
      <c r="J19" s="40"/>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row>
    <row r="20" spans="1:54" customFormat="1" ht="20.55" customHeight="1">
      <c r="A20" s="19"/>
      <c r="B20" s="53"/>
      <c r="C20" s="193"/>
      <c r="D20" s="193"/>
      <c r="E20" s="193"/>
      <c r="F20" s="193"/>
      <c r="G20" s="40"/>
      <c r="H20" s="40"/>
      <c r="I20" s="40"/>
      <c r="J20" s="40"/>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row>
    <row r="21" spans="1:54" customFormat="1" ht="14.55" customHeight="1">
      <c r="A21" s="19"/>
      <c r="B21" s="53"/>
      <c r="C21" s="193" t="s">
        <v>465</v>
      </c>
      <c r="D21" s="193"/>
      <c r="E21" s="193"/>
      <c r="F21" s="193"/>
      <c r="G21" s="42" t="s">
        <v>512</v>
      </c>
      <c r="H21" s="40"/>
      <c r="I21" s="40"/>
      <c r="J21" s="40"/>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row>
    <row r="22" spans="1:54" customFormat="1">
      <c r="A22" s="19"/>
      <c r="B22" s="53"/>
      <c r="C22" s="41" t="s">
        <v>466</v>
      </c>
      <c r="D22" s="41"/>
      <c r="E22" s="40"/>
      <c r="F22" s="40"/>
      <c r="G22" s="42" t="s">
        <v>513</v>
      </c>
      <c r="H22" s="40"/>
      <c r="I22" s="40"/>
      <c r="J22" s="40"/>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row>
    <row r="23" spans="1:54" customFormat="1">
      <c r="A23" s="19"/>
      <c r="B23" s="53"/>
      <c r="C23" s="41"/>
      <c r="D23" s="41"/>
      <c r="F23" s="40"/>
      <c r="G23" s="42"/>
      <c r="H23" s="40"/>
      <c r="I23" s="40"/>
      <c r="J23" s="40"/>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row>
    <row r="24" spans="1:54">
      <c r="C24" s="127" t="s">
        <v>511</v>
      </c>
      <c r="G24" s="124"/>
    </row>
    <row r="25" spans="1:54" ht="14.55" customHeight="1">
      <c r="C25" s="192" t="s">
        <v>484</v>
      </c>
      <c r="D25" s="192"/>
      <c r="E25" s="192"/>
      <c r="F25" s="192"/>
    </row>
    <row r="26" spans="1:54">
      <c r="C26" s="192"/>
      <c r="D26" s="192"/>
      <c r="E26" s="192"/>
      <c r="F26" s="192"/>
    </row>
    <row r="27" spans="1:54">
      <c r="C27" s="192"/>
      <c r="D27" s="192"/>
      <c r="E27" s="192"/>
      <c r="F27" s="192"/>
    </row>
    <row r="28" spans="1:54" ht="15" thickBot="1"/>
    <row r="29" spans="1:54" ht="15.6">
      <c r="C29" s="188" t="s">
        <v>396</v>
      </c>
      <c r="D29" s="189"/>
      <c r="E29" s="166" t="s">
        <v>230</v>
      </c>
      <c r="F29" s="166" t="s">
        <v>357</v>
      </c>
      <c r="G29" s="167" t="s">
        <v>366</v>
      </c>
    </row>
    <row r="30" spans="1:54">
      <c r="C30" s="190" t="s">
        <v>411</v>
      </c>
      <c r="D30" s="191"/>
      <c r="E30" s="125" t="str">
        <f>VLOOKUP(C30,'Categories Examples'!A1:C173,2,FALSE)</f>
        <v>Education</v>
      </c>
      <c r="F30" s="125" t="str">
        <f>VLOOKUP(C30,'Categories Examples'!A1:C173,3,FALSE)</f>
        <v>School meals</v>
      </c>
      <c r="G30" s="126" t="str">
        <f>VLOOKUP(C30,'Categories Examples'!A1:D173,4,FALSE)</f>
        <v>Direct</v>
      </c>
    </row>
    <row r="33" spans="3:14">
      <c r="C33" s="127" t="s">
        <v>397</v>
      </c>
      <c r="D33" s="127"/>
      <c r="I33" s="127"/>
      <c r="J33" s="127"/>
    </row>
    <row r="34" spans="3:14" ht="15" thickBot="1"/>
    <row r="35" spans="3:14">
      <c r="C35" s="168" t="s">
        <v>230</v>
      </c>
      <c r="D35" s="169" t="s">
        <v>357</v>
      </c>
      <c r="E35" s="170" t="s">
        <v>366</v>
      </c>
      <c r="F35" s="170" t="s">
        <v>348</v>
      </c>
      <c r="G35" s="171" t="s">
        <v>417</v>
      </c>
      <c r="I35" s="186"/>
      <c r="J35" s="187"/>
      <c r="K35" s="187"/>
      <c r="L35" s="187"/>
      <c r="M35" s="187"/>
      <c r="N35" s="187"/>
    </row>
    <row r="36" spans="3:14" ht="115.2">
      <c r="C36" s="128" t="s">
        <v>187</v>
      </c>
      <c r="D36" s="129" t="s">
        <v>406</v>
      </c>
      <c r="E36" s="129" t="str">
        <f>_xlfn.XLOOKUP(Table13[[#This Row],[Programme]],'Categories Examples'!C:C,'Categories Examples'!D:D)</f>
        <v>Direct</v>
      </c>
      <c r="F36" s="129" t="s">
        <v>418</v>
      </c>
      <c r="G36" s="130" t="s">
        <v>416</v>
      </c>
      <c r="I36" s="187"/>
      <c r="J36" s="187"/>
      <c r="K36" s="187"/>
      <c r="L36" s="187"/>
      <c r="M36" s="187"/>
      <c r="N36" s="187"/>
    </row>
    <row r="37" spans="3:14" ht="172.8">
      <c r="C37" s="131" t="s">
        <v>187</v>
      </c>
      <c r="D37" s="132" t="s">
        <v>408</v>
      </c>
      <c r="E37" s="132" t="str">
        <f>_xlfn.XLOOKUP(Table13[[#This Row],[Programme]],'Categories Examples'!C:C,'Categories Examples'!D:D)</f>
        <v>Direct</v>
      </c>
      <c r="F37" s="132" t="s">
        <v>415</v>
      </c>
      <c r="G37" s="133" t="s">
        <v>407</v>
      </c>
    </row>
    <row r="38" spans="3:14" ht="57.6">
      <c r="C38" s="131" t="s">
        <v>187</v>
      </c>
      <c r="D38" s="132" t="s">
        <v>520</v>
      </c>
      <c r="E38" s="132" t="s">
        <v>160</v>
      </c>
      <c r="F38" s="132" t="s">
        <v>420</v>
      </c>
      <c r="G38" s="133"/>
    </row>
    <row r="39" spans="3:14" ht="43.2">
      <c r="C39" s="131" t="s">
        <v>352</v>
      </c>
      <c r="D39" s="132" t="s">
        <v>353</v>
      </c>
      <c r="E39" s="132" t="str">
        <f>_xlfn.XLOOKUP(Table13[[#This Row],[Programme]],'Categories Examples'!C:C,'Categories Examples'!D:D)</f>
        <v>Indirect</v>
      </c>
      <c r="F39" s="132" t="s">
        <v>371</v>
      </c>
      <c r="G39" s="134" t="s">
        <v>385</v>
      </c>
    </row>
    <row r="40" spans="3:14" ht="100.8">
      <c r="C40" s="131" t="s">
        <v>352</v>
      </c>
      <c r="D40" s="132" t="s">
        <v>234</v>
      </c>
      <c r="E40" s="132" t="str">
        <f>_xlfn.XLOOKUP(Table13[[#This Row],[Programme]],'Categories Examples'!C:C,'Categories Examples'!D:D)</f>
        <v>Indirect</v>
      </c>
      <c r="F40" s="132" t="s">
        <v>372</v>
      </c>
      <c r="G40" s="133" t="s">
        <v>514</v>
      </c>
    </row>
    <row r="41" spans="3:14" ht="57.6">
      <c r="C41" s="131" t="s">
        <v>345</v>
      </c>
      <c r="D41" s="132" t="s">
        <v>351</v>
      </c>
      <c r="E41" s="132" t="str">
        <f>_xlfn.XLOOKUP(Table13[[#This Row],[Programme]],'Categories Examples'!C:C,'Categories Examples'!D:D)</f>
        <v>Indirect</v>
      </c>
      <c r="F41" s="132" t="s">
        <v>373</v>
      </c>
      <c r="G41" s="134" t="s">
        <v>386</v>
      </c>
    </row>
    <row r="42" spans="3:14" ht="100.8">
      <c r="C42" s="131" t="s">
        <v>345</v>
      </c>
      <c r="D42" s="132" t="s">
        <v>349</v>
      </c>
      <c r="E42" s="132" t="str">
        <f>_xlfn.XLOOKUP(Table13[[#This Row],[Programme]],'Categories Examples'!C:C,'Categories Examples'!D:D)</f>
        <v>Indirect</v>
      </c>
      <c r="F42" s="132" t="s">
        <v>384</v>
      </c>
      <c r="G42" s="133" t="s">
        <v>515</v>
      </c>
    </row>
    <row r="43" spans="3:14" ht="72">
      <c r="C43" s="131" t="s">
        <v>345</v>
      </c>
      <c r="D43" s="132" t="s">
        <v>350</v>
      </c>
      <c r="E43" s="132" t="str">
        <f>_xlfn.XLOOKUP(Table13[[#This Row],[Programme]],'Categories Examples'!C:C,'Categories Examples'!D:D)</f>
        <v>Indirect</v>
      </c>
      <c r="F43" s="132" t="s">
        <v>374</v>
      </c>
      <c r="G43" s="133" t="s">
        <v>516</v>
      </c>
    </row>
    <row r="44" spans="3:14" ht="57.6">
      <c r="C44" s="131" t="s">
        <v>345</v>
      </c>
      <c r="D44" s="132" t="s">
        <v>234</v>
      </c>
      <c r="E44" s="132" t="str">
        <f>_xlfn.XLOOKUP(Table13[[#This Row],[Programme]],'Categories Examples'!C:C,'Categories Examples'!D:D)</f>
        <v>Indirect</v>
      </c>
      <c r="F44" s="132" t="s">
        <v>375</v>
      </c>
      <c r="G44" s="134" t="s">
        <v>519</v>
      </c>
    </row>
    <row r="45" spans="3:14" ht="43.2">
      <c r="C45" s="131" t="s">
        <v>109</v>
      </c>
      <c r="D45" s="132" t="s">
        <v>409</v>
      </c>
      <c r="E45" s="132" t="str">
        <f>_xlfn.XLOOKUP(Table13[[#This Row],[Programme]],'Categories Examples'!C:C,'Categories Examples'!D:D)</f>
        <v>Direct</v>
      </c>
      <c r="F45" s="132" t="s">
        <v>505</v>
      </c>
      <c r="G45" s="133" t="s">
        <v>410</v>
      </c>
    </row>
    <row r="46" spans="3:14" ht="57.6">
      <c r="C46" s="131" t="s">
        <v>109</v>
      </c>
      <c r="D46" s="132" t="s">
        <v>222</v>
      </c>
      <c r="E46" s="132" t="str">
        <f>_xlfn.XLOOKUP(Table13[[#This Row],[Programme]],'Categories Examples'!C:C,'Categories Examples'!D:D)</f>
        <v>Indirect</v>
      </c>
      <c r="F46" s="132" t="s">
        <v>506</v>
      </c>
      <c r="G46" s="133" t="s">
        <v>387</v>
      </c>
    </row>
    <row r="47" spans="3:14" ht="28.8">
      <c r="C47" s="131" t="s">
        <v>109</v>
      </c>
      <c r="D47" s="132" t="s">
        <v>461</v>
      </c>
      <c r="E47" s="132" t="s">
        <v>160</v>
      </c>
      <c r="F47" s="132" t="s">
        <v>421</v>
      </c>
      <c r="G47" s="133"/>
    </row>
    <row r="48" spans="3:14" ht="72">
      <c r="C48" s="131" t="s">
        <v>109</v>
      </c>
      <c r="D48" s="132" t="s">
        <v>234</v>
      </c>
      <c r="E48" s="132" t="str">
        <f>_xlfn.XLOOKUP(Table13[[#This Row],[Programme]],'Categories Examples'!C:C,'Categories Examples'!D:D)</f>
        <v>Indirect</v>
      </c>
      <c r="F48" s="132" t="s">
        <v>376</v>
      </c>
      <c r="G48" s="133" t="s">
        <v>388</v>
      </c>
    </row>
    <row r="49" spans="3:7" ht="43.2">
      <c r="C49" s="131" t="s">
        <v>344</v>
      </c>
      <c r="D49" s="132" t="s">
        <v>347</v>
      </c>
      <c r="E49" s="132" t="str">
        <f>_xlfn.XLOOKUP(Table13[[#This Row],[Programme]],'Categories Examples'!C:C,'Categories Examples'!D:D)</f>
        <v>Indirect</v>
      </c>
      <c r="F49" s="132" t="s">
        <v>422</v>
      </c>
      <c r="G49" s="133" t="s">
        <v>423</v>
      </c>
    </row>
    <row r="50" spans="3:7" ht="72">
      <c r="C50" s="131" t="s">
        <v>344</v>
      </c>
      <c r="D50" s="132" t="s">
        <v>521</v>
      </c>
      <c r="E50" s="164" t="s">
        <v>160</v>
      </c>
      <c r="F50" s="132" t="s">
        <v>522</v>
      </c>
      <c r="G50" s="133"/>
    </row>
    <row r="51" spans="3:7" ht="43.2">
      <c r="C51" s="131" t="s">
        <v>344</v>
      </c>
      <c r="D51" s="132" t="s">
        <v>346</v>
      </c>
      <c r="E51" s="132" t="str">
        <f>_xlfn.XLOOKUP(Table13[[#This Row],[Programme]],'Categories Examples'!C:C,'Categories Examples'!D:D)</f>
        <v>Direct</v>
      </c>
      <c r="F51" s="132" t="s">
        <v>377</v>
      </c>
      <c r="G51" s="134" t="s">
        <v>390</v>
      </c>
    </row>
    <row r="52" spans="3:7" ht="129.6">
      <c r="C52" s="131" t="s">
        <v>344</v>
      </c>
      <c r="D52" s="132" t="s">
        <v>405</v>
      </c>
      <c r="E52" s="132" t="str">
        <f>_xlfn.XLOOKUP(Table13[[#This Row],[Programme]],'Categories Examples'!C:C,'Categories Examples'!D:D)</f>
        <v>Indirect</v>
      </c>
      <c r="F52" s="132" t="s">
        <v>404</v>
      </c>
      <c r="G52" s="133" t="s">
        <v>517</v>
      </c>
    </row>
    <row r="53" spans="3:7" ht="72">
      <c r="C53" s="131" t="s">
        <v>344</v>
      </c>
      <c r="D53" s="132" t="s">
        <v>462</v>
      </c>
      <c r="E53" s="132" t="s">
        <v>94</v>
      </c>
      <c r="F53" s="132" t="s">
        <v>424</v>
      </c>
      <c r="G53" s="133"/>
    </row>
    <row r="54" spans="3:7" ht="57.6">
      <c r="C54" s="131" t="s">
        <v>344</v>
      </c>
      <c r="D54" s="132" t="s">
        <v>234</v>
      </c>
      <c r="E54" s="132" t="str">
        <f>_xlfn.XLOOKUP(Table13[[#This Row],[Programme]],'Categories Examples'!C:C,'Categories Examples'!D:D)</f>
        <v>Indirect</v>
      </c>
      <c r="F54" s="132" t="s">
        <v>378</v>
      </c>
      <c r="G54" s="133" t="s">
        <v>507</v>
      </c>
    </row>
    <row r="55" spans="3:7" ht="72">
      <c r="C55" s="131" t="s">
        <v>231</v>
      </c>
      <c r="D55" s="132" t="s">
        <v>455</v>
      </c>
      <c r="E55" s="132" t="str">
        <f>_xlfn.XLOOKUP(Table13[[#This Row],[Programme]],'Categories Examples'!C:C,'Categories Examples'!D:D)</f>
        <v>Indirect</v>
      </c>
      <c r="F55" s="132" t="s">
        <v>425</v>
      </c>
      <c r="G55" s="133" t="s">
        <v>508</v>
      </c>
    </row>
    <row r="56" spans="3:7" ht="86.4">
      <c r="C56" s="131" t="s">
        <v>231</v>
      </c>
      <c r="D56" s="132" t="s">
        <v>234</v>
      </c>
      <c r="E56" s="132" t="str">
        <f>_xlfn.XLOOKUP(Table13[[#This Row],[Programme]],'Categories Examples'!C:C,'Categories Examples'!D:D)</f>
        <v>Indirect</v>
      </c>
      <c r="F56" s="132" t="s">
        <v>383</v>
      </c>
      <c r="G56" s="133" t="s">
        <v>518</v>
      </c>
    </row>
    <row r="57" spans="3:7" ht="43.2">
      <c r="C57" s="131" t="s">
        <v>275</v>
      </c>
      <c r="D57" s="132" t="s">
        <v>379</v>
      </c>
      <c r="E57" s="132" t="s">
        <v>94</v>
      </c>
      <c r="F57" s="132" t="s">
        <v>380</v>
      </c>
      <c r="G57" s="133"/>
    </row>
    <row r="58" spans="3:7" ht="57.6">
      <c r="C58" s="135" t="s">
        <v>275</v>
      </c>
      <c r="D58" s="136" t="s">
        <v>382</v>
      </c>
      <c r="E58" s="136" t="str">
        <f>_xlfn.XLOOKUP(Table13[[#This Row],[Programme]],'Categories Examples'!C:C,'Categories Examples'!D:D)</f>
        <v>Indirect</v>
      </c>
      <c r="F58" s="136" t="s">
        <v>381</v>
      </c>
      <c r="G58" s="137" t="s">
        <v>389</v>
      </c>
    </row>
  </sheetData>
  <sheetProtection sheet="1" objects="1" scenarios="1"/>
  <protectedRanges>
    <protectedRange sqref="C30:D30" name="Range1"/>
  </protectedRanges>
  <mergeCells count="7">
    <mergeCell ref="I35:N36"/>
    <mergeCell ref="C29:D29"/>
    <mergeCell ref="C30:D30"/>
    <mergeCell ref="C25:F27"/>
    <mergeCell ref="C10:F11"/>
    <mergeCell ref="C19:F20"/>
    <mergeCell ref="C21:F21"/>
  </mergeCells>
  <hyperlinks>
    <hyperlink ref="G15" location="'Complete Nutrition Data'!A1" display="Complete Nutrition Data" xr:uid="{3E1ABCBA-6EDF-4F6A-8AFA-32DADDE22DE3}"/>
    <hyperlink ref="G14" location="'Blank Data Tracking'!A1" display="Blank Data Tracking" xr:uid="{8BBA4F6E-C20D-4C1D-B55A-467B5ECF2A77}"/>
    <hyperlink ref="G13" location="'Historical Summary'!A1" display="Historical Summary" xr:uid="{0EBA22EA-6D50-499B-8B80-502285851BEB}"/>
    <hyperlink ref="G16" location="'Economic Country Data'!A1" display="Economic Country Data" xr:uid="{D6DC37FA-96BF-4FCB-BC75-47B345E1FC60}"/>
    <hyperlink ref="G21" r:id="rId1" display="IMF" xr:uid="{14D9C219-D037-4230-8C8D-23BBF8303C57}"/>
    <hyperlink ref="G22" r:id="rId2" display="UN Prospects" xr:uid="{6443EA05-F6B7-47B1-8D28-E62AC367ADA7}"/>
  </hyperlinks>
  <pageMargins left="0.7" right="0.7" top="0.75" bottom="0.75" header="0.3" footer="0.3"/>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A800C23C-8DE8-4E91-A67D-0A3FB6736346}">
          <x14:formula1>
            <xm:f>'Categories Examples'!$A$2:$A$94</xm:f>
          </x14:formula1>
          <xm:sqref>C30:D30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3556-2912-40DA-AAF0-55AF94751CA1}">
  <sheetPr codeName="Sheet8"/>
  <dimension ref="A1:O464"/>
  <sheetViews>
    <sheetView topLeftCell="E1" workbookViewId="0">
      <selection activeCell="A17" sqref="A17:XFD17"/>
    </sheetView>
  </sheetViews>
  <sheetFormatPr defaultRowHeight="14.4"/>
  <cols>
    <col min="1" max="2" width="15.5546875"/>
    <col min="3" max="3" width="12.77734375" customWidth="1"/>
    <col min="4" max="4" width="16.21875" style="8" customWidth="1"/>
    <col min="5" max="5" width="14.77734375" customWidth="1"/>
    <col min="7" max="7" width="14.77734375" customWidth="1"/>
    <col min="8" max="8" width="15.77734375" customWidth="1"/>
    <col min="12" max="12" width="32.44140625" customWidth="1"/>
    <col min="13" max="13" width="11.21875" customWidth="1"/>
    <col min="14" max="14" width="18.77734375" customWidth="1"/>
    <col min="15" max="15" width="15.21875" customWidth="1"/>
  </cols>
  <sheetData>
    <row r="1" spans="1:15" ht="27.6">
      <c r="A1" s="9" t="s">
        <v>147</v>
      </c>
      <c r="B1" s="9" t="s">
        <v>1</v>
      </c>
      <c r="C1" s="9" t="s">
        <v>341</v>
      </c>
      <c r="D1" s="9" t="s">
        <v>230</v>
      </c>
      <c r="E1" s="9" t="s">
        <v>187</v>
      </c>
      <c r="F1" s="9" t="s">
        <v>345</v>
      </c>
      <c r="G1" s="9" t="s">
        <v>109</v>
      </c>
      <c r="H1" s="9" t="s">
        <v>344</v>
      </c>
      <c r="I1" s="9" t="s">
        <v>481</v>
      </c>
      <c r="J1" s="9" t="s">
        <v>275</v>
      </c>
      <c r="K1" s="9" t="s">
        <v>355</v>
      </c>
      <c r="L1" s="9" t="s">
        <v>354</v>
      </c>
      <c r="M1" s="9" t="s">
        <v>5</v>
      </c>
      <c r="N1" s="9" t="s">
        <v>398</v>
      </c>
      <c r="O1" s="9" t="s">
        <v>366</v>
      </c>
    </row>
    <row r="2" spans="1:15">
      <c r="A2" s="4" t="s">
        <v>145</v>
      </c>
      <c r="B2" s="4">
        <v>2019</v>
      </c>
      <c r="C2" s="4" t="s">
        <v>342</v>
      </c>
      <c r="D2" s="4" t="s">
        <v>232</v>
      </c>
      <c r="E2" s="3" t="s">
        <v>406</v>
      </c>
      <c r="F2" s="3" t="s">
        <v>351</v>
      </c>
      <c r="G2" s="3" t="s">
        <v>409</v>
      </c>
      <c r="H2" s="3" t="s">
        <v>347</v>
      </c>
      <c r="I2" s="3" t="s">
        <v>356</v>
      </c>
      <c r="J2" s="3" t="s">
        <v>379</v>
      </c>
      <c r="K2" s="3" t="s">
        <v>360</v>
      </c>
      <c r="L2" s="3" t="s">
        <v>359</v>
      </c>
      <c r="M2" s="3" t="s">
        <v>249</v>
      </c>
      <c r="N2" s="3" t="s">
        <v>379</v>
      </c>
      <c r="O2" s="3" t="s">
        <v>160</v>
      </c>
    </row>
    <row r="3" spans="1:15">
      <c r="A3" s="4" t="s">
        <v>143</v>
      </c>
      <c r="B3" s="4">
        <v>2020</v>
      </c>
      <c r="C3" s="4" t="s">
        <v>343</v>
      </c>
      <c r="D3" s="3" t="s">
        <v>187</v>
      </c>
      <c r="E3" s="3" t="s">
        <v>408</v>
      </c>
      <c r="F3" s="3" t="s">
        <v>349</v>
      </c>
      <c r="G3" s="3" t="s">
        <v>222</v>
      </c>
      <c r="H3" s="3" t="s">
        <v>346</v>
      </c>
      <c r="I3" s="3" t="s">
        <v>234</v>
      </c>
      <c r="J3" s="3" t="s">
        <v>382</v>
      </c>
      <c r="K3" s="3" t="s">
        <v>358</v>
      </c>
      <c r="L3" s="3" t="s">
        <v>363</v>
      </c>
      <c r="M3" s="3" t="s">
        <v>176</v>
      </c>
      <c r="N3" s="3" t="s">
        <v>461</v>
      </c>
      <c r="O3" s="3" t="s">
        <v>94</v>
      </c>
    </row>
    <row r="4" spans="1:15">
      <c r="A4" s="4" t="s">
        <v>141</v>
      </c>
      <c r="B4" s="4">
        <v>2021</v>
      </c>
      <c r="D4" s="3" t="s">
        <v>109</v>
      </c>
      <c r="E4" s="3" t="s">
        <v>419</v>
      </c>
      <c r="F4" s="3" t="s">
        <v>350</v>
      </c>
      <c r="G4" s="3" t="s">
        <v>461</v>
      </c>
      <c r="H4" s="3" t="s">
        <v>405</v>
      </c>
      <c r="L4" s="3" t="s">
        <v>361</v>
      </c>
      <c r="M4" s="3" t="s">
        <v>335</v>
      </c>
      <c r="N4" s="3" t="s">
        <v>350</v>
      </c>
    </row>
    <row r="5" spans="1:15">
      <c r="A5" s="4" t="s">
        <v>91</v>
      </c>
      <c r="B5" s="4">
        <v>2022</v>
      </c>
      <c r="D5" s="3" t="s">
        <v>233</v>
      </c>
      <c r="E5" s="3" t="s">
        <v>353</v>
      </c>
      <c r="F5" s="3" t="s">
        <v>234</v>
      </c>
      <c r="G5" s="3" t="s">
        <v>234</v>
      </c>
      <c r="H5" s="3" t="s">
        <v>462</v>
      </c>
      <c r="L5" s="3" t="s">
        <v>364</v>
      </c>
      <c r="M5" s="3" t="s">
        <v>273</v>
      </c>
      <c r="N5" s="3" t="s">
        <v>222</v>
      </c>
    </row>
    <row r="6" spans="1:15">
      <c r="A6" s="4" t="s">
        <v>137</v>
      </c>
      <c r="D6" s="4" t="s">
        <v>229</v>
      </c>
      <c r="E6" s="3" t="s">
        <v>234</v>
      </c>
      <c r="H6" s="3" t="s">
        <v>234</v>
      </c>
      <c r="L6" s="3" t="s">
        <v>362</v>
      </c>
      <c r="M6" s="3" t="s">
        <v>365</v>
      </c>
      <c r="N6" s="3" t="s">
        <v>408</v>
      </c>
    </row>
    <row r="7" spans="1:15">
      <c r="A7" s="4" t="s">
        <v>135</v>
      </c>
      <c r="D7" s="4" t="s">
        <v>275</v>
      </c>
      <c r="L7" s="3" t="s">
        <v>234</v>
      </c>
      <c r="M7" s="3" t="s">
        <v>291</v>
      </c>
      <c r="N7" s="3" t="s">
        <v>406</v>
      </c>
    </row>
    <row r="8" spans="1:15">
      <c r="A8" s="4" t="s">
        <v>130</v>
      </c>
      <c r="D8"/>
      <c r="M8" s="3" t="s">
        <v>336</v>
      </c>
      <c r="N8" s="3" t="s">
        <v>462</v>
      </c>
    </row>
    <row r="9" spans="1:15">
      <c r="A9" s="4" t="s">
        <v>99</v>
      </c>
      <c r="M9" s="3" t="s">
        <v>305</v>
      </c>
      <c r="N9" s="3" t="s">
        <v>346</v>
      </c>
    </row>
    <row r="10" spans="1:15">
      <c r="A10" s="4" t="s">
        <v>133</v>
      </c>
      <c r="D10"/>
      <c r="M10" s="3" t="s">
        <v>198</v>
      </c>
      <c r="N10" s="3" t="s">
        <v>405</v>
      </c>
    </row>
    <row r="11" spans="1:15">
      <c r="A11" s="4" t="s">
        <v>128</v>
      </c>
      <c r="D11"/>
      <c r="M11" s="3" t="s">
        <v>329</v>
      </c>
      <c r="N11" s="3" t="s">
        <v>347</v>
      </c>
    </row>
    <row r="12" spans="1:15">
      <c r="A12" s="4" t="s">
        <v>125</v>
      </c>
      <c r="D12"/>
      <c r="M12" s="3" t="s">
        <v>175</v>
      </c>
      <c r="N12" s="3" t="s">
        <v>353</v>
      </c>
    </row>
    <row r="13" spans="1:15">
      <c r="A13" s="4" t="s">
        <v>122</v>
      </c>
      <c r="D13"/>
      <c r="M13" s="3" t="s">
        <v>185</v>
      </c>
      <c r="N13" s="3" t="s">
        <v>351</v>
      </c>
    </row>
    <row r="14" spans="1:15">
      <c r="A14" s="4" t="s">
        <v>13</v>
      </c>
      <c r="D14"/>
      <c r="M14" s="3" t="s">
        <v>313</v>
      </c>
      <c r="N14" s="3" t="s">
        <v>349</v>
      </c>
    </row>
    <row r="15" spans="1:15">
      <c r="A15" s="4" t="s">
        <v>120</v>
      </c>
      <c r="D15"/>
      <c r="M15" s="3" t="s">
        <v>274</v>
      </c>
      <c r="N15" s="3" t="s">
        <v>382</v>
      </c>
    </row>
    <row r="16" spans="1:15">
      <c r="A16" s="4" t="s">
        <v>118</v>
      </c>
      <c r="D16"/>
      <c r="M16" s="3" t="s">
        <v>93</v>
      </c>
      <c r="N16" s="3" t="s">
        <v>234</v>
      </c>
    </row>
    <row r="17" spans="4:14">
      <c r="D17"/>
      <c r="N17" s="3" t="s">
        <v>409</v>
      </c>
    </row>
    <row r="18" spans="4:14">
      <c r="D18"/>
      <c r="N18" s="3" t="s">
        <v>455</v>
      </c>
    </row>
    <row r="19" spans="4:14">
      <c r="D19"/>
      <c r="N19" s="3" t="s">
        <v>419</v>
      </c>
    </row>
    <row r="20" spans="4:14">
      <c r="D20"/>
    </row>
    <row r="21" spans="4:14">
      <c r="D21"/>
      <c r="N21" s="8"/>
    </row>
    <row r="22" spans="4:14">
      <c r="D22"/>
    </row>
    <row r="23" spans="4:14">
      <c r="D23"/>
    </row>
    <row r="24" spans="4:14">
      <c r="D24"/>
    </row>
    <row r="25" spans="4:14">
      <c r="D25"/>
    </row>
    <row r="26" spans="4:14">
      <c r="D26"/>
    </row>
    <row r="27" spans="4:14">
      <c r="D27"/>
    </row>
    <row r="28" spans="4:14">
      <c r="D28"/>
    </row>
    <row r="29" spans="4:14">
      <c r="D29"/>
    </row>
    <row r="30" spans="4:14">
      <c r="D30"/>
    </row>
    <row r="31" spans="4:14">
      <c r="D31"/>
    </row>
    <row r="32" spans="4:14">
      <c r="D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6918-3C23-49D1-B117-525A3E6D425C}">
  <dimension ref="A1:B17"/>
  <sheetViews>
    <sheetView zoomScale="60" zoomScaleNormal="60" workbookViewId="0">
      <selection activeCell="F4" sqref="F4"/>
    </sheetView>
  </sheetViews>
  <sheetFormatPr defaultRowHeight="14.4"/>
  <cols>
    <col min="1" max="1" width="15.21875" style="11" customWidth="1"/>
    <col min="2" max="2" width="27.77734375" style="12" customWidth="1"/>
  </cols>
  <sheetData>
    <row r="1" spans="1:2">
      <c r="A1" s="15" t="s">
        <v>0</v>
      </c>
      <c r="B1" s="16" t="s">
        <v>337</v>
      </c>
    </row>
    <row r="2" spans="1:2" ht="118.5" customHeight="1">
      <c r="A2" s="17" t="s">
        <v>120</v>
      </c>
      <c r="B2" s="18"/>
    </row>
    <row r="3" spans="1:2" ht="118.5" customHeight="1">
      <c r="A3" s="17" t="s">
        <v>128</v>
      </c>
      <c r="B3" s="18"/>
    </row>
    <row r="4" spans="1:2" ht="118.5" customHeight="1">
      <c r="A4" s="17" t="s">
        <v>145</v>
      </c>
      <c r="B4" s="18"/>
    </row>
    <row r="5" spans="1:2" ht="118.5" customHeight="1">
      <c r="A5" s="17" t="s">
        <v>143</v>
      </c>
      <c r="B5" s="18"/>
    </row>
    <row r="6" spans="1:2" ht="118.5" customHeight="1">
      <c r="A6" s="17" t="s">
        <v>141</v>
      </c>
      <c r="B6" s="18"/>
    </row>
    <row r="7" spans="1:2" ht="118.5" customHeight="1">
      <c r="A7" s="17" t="s">
        <v>91</v>
      </c>
      <c r="B7" s="18"/>
    </row>
    <row r="8" spans="1:2" ht="118.5" customHeight="1">
      <c r="A8" s="17" t="s">
        <v>137</v>
      </c>
      <c r="B8" s="18"/>
    </row>
    <row r="9" spans="1:2" ht="118.5" customHeight="1">
      <c r="A9" s="17" t="s">
        <v>135</v>
      </c>
      <c r="B9" s="18"/>
    </row>
    <row r="10" spans="1:2" ht="118.5" customHeight="1">
      <c r="A10" s="17" t="s">
        <v>130</v>
      </c>
      <c r="B10" s="18"/>
    </row>
    <row r="11" spans="1:2" ht="118.5" customHeight="1">
      <c r="A11" s="17" t="s">
        <v>99</v>
      </c>
      <c r="B11" s="18"/>
    </row>
    <row r="12" spans="1:2" ht="118.5" customHeight="1">
      <c r="A12" s="17" t="s">
        <v>133</v>
      </c>
      <c r="B12" s="18"/>
    </row>
    <row r="13" spans="1:2" ht="118.5" customHeight="1">
      <c r="A13" s="17" t="s">
        <v>125</v>
      </c>
      <c r="B13" s="18"/>
    </row>
    <row r="14" spans="1:2" ht="118.5" customHeight="1">
      <c r="A14" s="17" t="s">
        <v>122</v>
      </c>
      <c r="B14" s="18"/>
    </row>
    <row r="15" spans="1:2" ht="118.5" customHeight="1">
      <c r="A15" s="17" t="s">
        <v>13</v>
      </c>
      <c r="B15" s="18"/>
    </row>
    <row r="16" spans="1:2" ht="118.5" customHeight="1">
      <c r="A16" s="17" t="s">
        <v>118</v>
      </c>
      <c r="B16" s="18"/>
    </row>
    <row r="17" spans="1:2">
      <c r="A17" s="13"/>
      <c r="B17" s="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57CD-CD54-4392-8013-604083BA4C22}">
  <dimension ref="A1:D450"/>
  <sheetViews>
    <sheetView topLeftCell="A75" workbookViewId="0">
      <selection activeCell="A92" sqref="A92"/>
    </sheetView>
  </sheetViews>
  <sheetFormatPr defaultColWidth="8.77734375" defaultRowHeight="14.4"/>
  <cols>
    <col min="1" max="1" width="55.109375" style="8" customWidth="1"/>
    <col min="2" max="2" width="16.21875" style="8" customWidth="1"/>
    <col min="3" max="3" width="26.44140625" style="8" customWidth="1"/>
  </cols>
  <sheetData>
    <row r="1" spans="1:4" ht="27.6">
      <c r="A1" s="9" t="s">
        <v>429</v>
      </c>
      <c r="B1" s="9" t="s">
        <v>230</v>
      </c>
      <c r="C1" s="9" t="s">
        <v>357</v>
      </c>
      <c r="D1" s="9" t="s">
        <v>366</v>
      </c>
    </row>
    <row r="2" spans="1:4">
      <c r="A2" s="35" t="s">
        <v>269</v>
      </c>
      <c r="B2" s="36" t="s">
        <v>229</v>
      </c>
      <c r="C2" s="36" t="s">
        <v>349</v>
      </c>
      <c r="D2" s="34" t="s">
        <v>94</v>
      </c>
    </row>
    <row r="3" spans="1:4">
      <c r="A3" s="35" t="s">
        <v>270</v>
      </c>
      <c r="B3" s="36" t="s">
        <v>232</v>
      </c>
      <c r="C3" s="36" t="s">
        <v>405</v>
      </c>
      <c r="D3" s="34" t="s">
        <v>94</v>
      </c>
    </row>
    <row r="4" spans="1:4">
      <c r="A4" s="35" t="s">
        <v>261</v>
      </c>
      <c r="B4" s="35" t="s">
        <v>232</v>
      </c>
      <c r="C4" s="36" t="s">
        <v>405</v>
      </c>
      <c r="D4" s="34" t="s">
        <v>94</v>
      </c>
    </row>
    <row r="5" spans="1:4">
      <c r="A5" s="35" t="s">
        <v>306</v>
      </c>
      <c r="B5" s="35" t="s">
        <v>233</v>
      </c>
      <c r="C5" s="35" t="s">
        <v>455</v>
      </c>
      <c r="D5" s="34" t="s">
        <v>94</v>
      </c>
    </row>
    <row r="6" spans="1:4">
      <c r="A6" s="35" t="s">
        <v>307</v>
      </c>
      <c r="B6" s="35" t="s">
        <v>233</v>
      </c>
      <c r="C6" s="35" t="s">
        <v>455</v>
      </c>
      <c r="D6" s="34" t="s">
        <v>94</v>
      </c>
    </row>
    <row r="7" spans="1:4">
      <c r="A7" s="35" t="s">
        <v>485</v>
      </c>
      <c r="B7" s="35" t="s">
        <v>233</v>
      </c>
      <c r="C7" s="35" t="s">
        <v>455</v>
      </c>
      <c r="D7" s="34" t="s">
        <v>94</v>
      </c>
    </row>
    <row r="8" spans="1:4">
      <c r="A8" s="35" t="s">
        <v>114</v>
      </c>
      <c r="B8" s="35" t="s">
        <v>233</v>
      </c>
      <c r="C8" s="35" t="s">
        <v>455</v>
      </c>
      <c r="D8" s="34" t="s">
        <v>94</v>
      </c>
    </row>
    <row r="9" spans="1:4">
      <c r="A9" s="36" t="s">
        <v>161</v>
      </c>
      <c r="B9" s="35" t="s">
        <v>109</v>
      </c>
      <c r="C9" s="35" t="s">
        <v>222</v>
      </c>
      <c r="D9" s="34" t="s">
        <v>94</v>
      </c>
    </row>
    <row r="10" spans="1:4">
      <c r="A10" s="35" t="s">
        <v>486</v>
      </c>
      <c r="B10" s="35" t="s">
        <v>233</v>
      </c>
      <c r="C10" s="35" t="s">
        <v>455</v>
      </c>
      <c r="D10" s="34" t="s">
        <v>94</v>
      </c>
    </row>
    <row r="11" spans="1:4">
      <c r="A11" s="35" t="s">
        <v>183</v>
      </c>
      <c r="B11" s="35" t="s">
        <v>187</v>
      </c>
      <c r="C11" s="35" t="s">
        <v>406</v>
      </c>
      <c r="D11" s="34" t="s">
        <v>160</v>
      </c>
    </row>
    <row r="12" spans="1:4">
      <c r="A12" s="36" t="s">
        <v>474</v>
      </c>
      <c r="B12" s="36" t="s">
        <v>229</v>
      </c>
      <c r="C12" s="36" t="s">
        <v>350</v>
      </c>
      <c r="D12" s="34" t="s">
        <v>94</v>
      </c>
    </row>
    <row r="13" spans="1:4">
      <c r="A13" s="35" t="s">
        <v>475</v>
      </c>
      <c r="B13" s="35" t="s">
        <v>229</v>
      </c>
      <c r="C13" s="36" t="s">
        <v>350</v>
      </c>
      <c r="D13" s="34" t="s">
        <v>94</v>
      </c>
    </row>
    <row r="14" spans="1:4">
      <c r="A14" s="36" t="s">
        <v>208</v>
      </c>
      <c r="B14" s="36" t="s">
        <v>229</v>
      </c>
      <c r="C14" s="35" t="s">
        <v>349</v>
      </c>
      <c r="D14" s="34" t="s">
        <v>94</v>
      </c>
    </row>
    <row r="15" spans="1:4">
      <c r="A15" s="36" t="s">
        <v>476</v>
      </c>
      <c r="B15" s="36" t="s">
        <v>229</v>
      </c>
      <c r="C15" s="36" t="s">
        <v>350</v>
      </c>
      <c r="D15" s="34" t="s">
        <v>94</v>
      </c>
    </row>
    <row r="16" spans="1:4">
      <c r="A16" s="36" t="s">
        <v>370</v>
      </c>
      <c r="B16" s="36" t="s">
        <v>229</v>
      </c>
      <c r="C16" s="36" t="s">
        <v>350</v>
      </c>
      <c r="D16" s="34" t="s">
        <v>94</v>
      </c>
    </row>
    <row r="17" spans="1:4">
      <c r="A17" s="35" t="s">
        <v>309</v>
      </c>
      <c r="B17" s="35" t="s">
        <v>233</v>
      </c>
      <c r="C17" s="35" t="s">
        <v>455</v>
      </c>
      <c r="D17" s="34" t="s">
        <v>94</v>
      </c>
    </row>
    <row r="18" spans="1:4">
      <c r="A18" s="35" t="s">
        <v>179</v>
      </c>
      <c r="B18" s="35" t="s">
        <v>109</v>
      </c>
      <c r="C18" s="35" t="s">
        <v>222</v>
      </c>
      <c r="D18" s="34" t="s">
        <v>94</v>
      </c>
    </row>
    <row r="19" spans="1:4">
      <c r="A19" s="35" t="s">
        <v>292</v>
      </c>
      <c r="B19" s="36" t="s">
        <v>275</v>
      </c>
      <c r="C19" s="36" t="s">
        <v>382</v>
      </c>
      <c r="D19" s="35" t="s">
        <v>94</v>
      </c>
    </row>
    <row r="20" spans="1:4">
      <c r="A20" s="35" t="s">
        <v>367</v>
      </c>
      <c r="B20" s="36" t="s">
        <v>275</v>
      </c>
      <c r="C20" s="35" t="s">
        <v>382</v>
      </c>
      <c r="D20" s="34" t="s">
        <v>94</v>
      </c>
    </row>
    <row r="21" spans="1:4">
      <c r="A21" s="35" t="s">
        <v>115</v>
      </c>
      <c r="B21" s="36" t="s">
        <v>232</v>
      </c>
      <c r="C21" s="36" t="s">
        <v>347</v>
      </c>
      <c r="D21" s="34" t="s">
        <v>94</v>
      </c>
    </row>
    <row r="22" spans="1:4">
      <c r="A22" s="35" t="s">
        <v>478</v>
      </c>
      <c r="B22" s="34" t="s">
        <v>229</v>
      </c>
      <c r="C22" s="36" t="s">
        <v>350</v>
      </c>
      <c r="D22" s="34" t="s">
        <v>94</v>
      </c>
    </row>
    <row r="23" spans="1:4">
      <c r="A23" s="36" t="s">
        <v>216</v>
      </c>
      <c r="B23" s="36" t="s">
        <v>229</v>
      </c>
      <c r="C23" s="36" t="s">
        <v>350</v>
      </c>
      <c r="D23" s="34" t="s">
        <v>94</v>
      </c>
    </row>
    <row r="24" spans="1:4">
      <c r="A24" s="35" t="s">
        <v>299</v>
      </c>
      <c r="B24" s="36" t="s">
        <v>229</v>
      </c>
      <c r="C24" s="36" t="s">
        <v>350</v>
      </c>
      <c r="D24" s="35" t="s">
        <v>94</v>
      </c>
    </row>
    <row r="25" spans="1:4">
      <c r="A25" s="35" t="s">
        <v>110</v>
      </c>
      <c r="B25" s="35" t="s">
        <v>109</v>
      </c>
      <c r="C25" s="35" t="s">
        <v>222</v>
      </c>
      <c r="D25" s="34" t="s">
        <v>94</v>
      </c>
    </row>
    <row r="26" spans="1:4">
      <c r="A26" s="35" t="s">
        <v>267</v>
      </c>
      <c r="B26" s="35" t="s">
        <v>109</v>
      </c>
      <c r="C26" s="35" t="s">
        <v>222</v>
      </c>
      <c r="D26" s="34" t="s">
        <v>94</v>
      </c>
    </row>
    <row r="27" spans="1:4">
      <c r="A27" s="35" t="s">
        <v>189</v>
      </c>
      <c r="B27" s="35" t="s">
        <v>109</v>
      </c>
      <c r="C27" s="35" t="s">
        <v>222</v>
      </c>
      <c r="D27" s="34" t="s">
        <v>94</v>
      </c>
    </row>
    <row r="28" spans="1:4">
      <c r="A28" s="35" t="s">
        <v>254</v>
      </c>
      <c r="B28" s="35" t="s">
        <v>187</v>
      </c>
      <c r="C28" s="35" t="s">
        <v>234</v>
      </c>
      <c r="D28" s="34" t="s">
        <v>94</v>
      </c>
    </row>
    <row r="29" spans="1:4">
      <c r="A29" s="35" t="s">
        <v>200</v>
      </c>
      <c r="B29" s="36" t="s">
        <v>232</v>
      </c>
      <c r="C29" s="35" t="s">
        <v>405</v>
      </c>
      <c r="D29" s="34" t="s">
        <v>94</v>
      </c>
    </row>
    <row r="30" spans="1:4">
      <c r="A30" s="35" t="s">
        <v>391</v>
      </c>
      <c r="B30" s="36" t="s">
        <v>232</v>
      </c>
      <c r="C30" s="36" t="s">
        <v>347</v>
      </c>
      <c r="D30" s="2" t="s">
        <v>94</v>
      </c>
    </row>
    <row r="31" spans="1:4">
      <c r="A31" s="35" t="s">
        <v>489</v>
      </c>
      <c r="B31" s="36" t="s">
        <v>232</v>
      </c>
      <c r="C31" s="35" t="s">
        <v>346</v>
      </c>
      <c r="D31" s="34" t="s">
        <v>160</v>
      </c>
    </row>
    <row r="32" spans="1:4">
      <c r="A32" s="35" t="s">
        <v>488</v>
      </c>
      <c r="B32" s="36" t="s">
        <v>232</v>
      </c>
      <c r="C32" s="36" t="s">
        <v>347</v>
      </c>
      <c r="D32" s="34" t="s">
        <v>94</v>
      </c>
    </row>
    <row r="33" spans="1:4">
      <c r="A33" s="35" t="s">
        <v>312</v>
      </c>
      <c r="B33" s="36" t="s">
        <v>232</v>
      </c>
      <c r="C33" s="36" t="s">
        <v>347</v>
      </c>
      <c r="D33" s="34" t="s">
        <v>94</v>
      </c>
    </row>
    <row r="34" spans="1:4">
      <c r="A34" s="35" t="s">
        <v>487</v>
      </c>
      <c r="B34" s="35" t="s">
        <v>232</v>
      </c>
      <c r="C34" s="36" t="s">
        <v>347</v>
      </c>
      <c r="D34" s="34" t="s">
        <v>94</v>
      </c>
    </row>
    <row r="35" spans="1:4">
      <c r="A35" s="35" t="s">
        <v>169</v>
      </c>
      <c r="B35" s="35" t="s">
        <v>232</v>
      </c>
      <c r="C35" s="36" t="s">
        <v>347</v>
      </c>
      <c r="D35" s="2" t="s">
        <v>94</v>
      </c>
    </row>
    <row r="36" spans="1:4">
      <c r="A36" s="35" t="s">
        <v>315</v>
      </c>
      <c r="B36" s="35" t="s">
        <v>109</v>
      </c>
      <c r="C36" s="35" t="s">
        <v>222</v>
      </c>
      <c r="D36" s="34" t="s">
        <v>94</v>
      </c>
    </row>
    <row r="37" spans="1:4">
      <c r="A37" s="35" t="s">
        <v>490</v>
      </c>
      <c r="B37" s="35" t="s">
        <v>233</v>
      </c>
      <c r="C37" s="35" t="s">
        <v>455</v>
      </c>
      <c r="D37" s="34" t="s">
        <v>94</v>
      </c>
    </row>
    <row r="38" spans="1:4">
      <c r="A38" s="38" t="s">
        <v>331</v>
      </c>
      <c r="B38" s="35" t="s">
        <v>233</v>
      </c>
      <c r="C38" s="35" t="s">
        <v>455</v>
      </c>
      <c r="D38" s="37" t="s">
        <v>94</v>
      </c>
    </row>
    <row r="39" spans="1:4">
      <c r="A39" s="35" t="s">
        <v>98</v>
      </c>
      <c r="B39" s="35" t="s">
        <v>109</v>
      </c>
      <c r="C39" s="35" t="s">
        <v>222</v>
      </c>
      <c r="D39" s="34" t="s">
        <v>94</v>
      </c>
    </row>
    <row r="40" spans="1:4">
      <c r="A40" s="35" t="s">
        <v>491</v>
      </c>
      <c r="B40" s="35" t="s">
        <v>109</v>
      </c>
      <c r="C40" s="35" t="s">
        <v>234</v>
      </c>
      <c r="D40" s="34" t="s">
        <v>94</v>
      </c>
    </row>
    <row r="41" spans="1:4">
      <c r="A41" s="35" t="s">
        <v>265</v>
      </c>
      <c r="B41" s="35" t="s">
        <v>187</v>
      </c>
      <c r="C41" s="35" t="s">
        <v>353</v>
      </c>
      <c r="D41" s="34" t="s">
        <v>94</v>
      </c>
    </row>
    <row r="42" spans="1:4">
      <c r="A42" s="35" t="s">
        <v>188</v>
      </c>
      <c r="B42" s="35" t="s">
        <v>187</v>
      </c>
      <c r="C42" s="35" t="s">
        <v>353</v>
      </c>
      <c r="D42" s="34" t="s">
        <v>94</v>
      </c>
    </row>
    <row r="43" spans="1:4">
      <c r="A43" s="35" t="s">
        <v>492</v>
      </c>
      <c r="B43" s="36" t="s">
        <v>229</v>
      </c>
      <c r="C43" s="36" t="s">
        <v>351</v>
      </c>
      <c r="D43" s="35" t="s">
        <v>94</v>
      </c>
    </row>
    <row r="44" spans="1:4">
      <c r="A44" s="35" t="s">
        <v>253</v>
      </c>
      <c r="B44" s="35" t="s">
        <v>229</v>
      </c>
      <c r="C44" s="36" t="s">
        <v>349</v>
      </c>
      <c r="D44" s="34" t="s">
        <v>94</v>
      </c>
    </row>
    <row r="45" spans="1:4">
      <c r="A45" s="3" t="s">
        <v>251</v>
      </c>
      <c r="B45" s="4" t="s">
        <v>232</v>
      </c>
      <c r="C45" s="4" t="s">
        <v>312</v>
      </c>
      <c r="D45" s="2" t="s">
        <v>94</v>
      </c>
    </row>
    <row r="46" spans="1:4">
      <c r="A46" s="35" t="s">
        <v>250</v>
      </c>
      <c r="B46" s="35" t="s">
        <v>187</v>
      </c>
      <c r="C46" s="35" t="s">
        <v>234</v>
      </c>
      <c r="D46" s="34" t="s">
        <v>94</v>
      </c>
    </row>
    <row r="47" spans="1:4">
      <c r="A47" s="35" t="s">
        <v>493</v>
      </c>
      <c r="B47" s="35" t="s">
        <v>187</v>
      </c>
      <c r="C47" s="35" t="s">
        <v>408</v>
      </c>
      <c r="D47" s="34" t="s">
        <v>160</v>
      </c>
    </row>
    <row r="48" spans="1:4">
      <c r="A48" s="36" t="s">
        <v>205</v>
      </c>
      <c r="B48" s="36" t="s">
        <v>229</v>
      </c>
      <c r="C48" s="35" t="s">
        <v>349</v>
      </c>
      <c r="D48" s="34" t="s">
        <v>94</v>
      </c>
    </row>
    <row r="49" spans="1:4">
      <c r="A49" s="35" t="s">
        <v>468</v>
      </c>
      <c r="B49" s="35" t="s">
        <v>109</v>
      </c>
      <c r="C49" s="35" t="s">
        <v>222</v>
      </c>
      <c r="D49" s="34" t="s">
        <v>94</v>
      </c>
    </row>
    <row r="50" spans="1:4">
      <c r="A50" s="35" t="s">
        <v>223</v>
      </c>
      <c r="B50" s="35" t="s">
        <v>109</v>
      </c>
      <c r="C50" s="35" t="s">
        <v>234</v>
      </c>
      <c r="D50" s="34" t="s">
        <v>94</v>
      </c>
    </row>
    <row r="51" spans="1:4">
      <c r="A51" s="36" t="s">
        <v>220</v>
      </c>
      <c r="B51" s="34" t="s">
        <v>187</v>
      </c>
      <c r="C51" s="35" t="s">
        <v>406</v>
      </c>
      <c r="D51" s="34" t="s">
        <v>160</v>
      </c>
    </row>
    <row r="52" spans="1:4">
      <c r="A52" s="35" t="s">
        <v>469</v>
      </c>
      <c r="B52" s="35" t="s">
        <v>187</v>
      </c>
      <c r="C52" s="35" t="s">
        <v>408</v>
      </c>
      <c r="D52" s="34" t="s">
        <v>160</v>
      </c>
    </row>
    <row r="53" spans="1:4">
      <c r="A53" s="35" t="s">
        <v>164</v>
      </c>
      <c r="B53" s="35" t="s">
        <v>187</v>
      </c>
      <c r="C53" s="35" t="s">
        <v>382</v>
      </c>
      <c r="D53" s="34" t="s">
        <v>94</v>
      </c>
    </row>
    <row r="54" spans="1:4">
      <c r="A54" s="35" t="s">
        <v>168</v>
      </c>
      <c r="B54" s="35" t="s">
        <v>232</v>
      </c>
      <c r="C54" s="36" t="s">
        <v>347</v>
      </c>
      <c r="D54" s="34" t="s">
        <v>94</v>
      </c>
    </row>
    <row r="55" spans="1:4">
      <c r="A55" s="38" t="s">
        <v>328</v>
      </c>
      <c r="B55" s="36" t="s">
        <v>232</v>
      </c>
      <c r="C55" s="36" t="s">
        <v>347</v>
      </c>
      <c r="D55" s="37" t="s">
        <v>94</v>
      </c>
    </row>
    <row r="56" spans="1:4">
      <c r="A56" s="35" t="s">
        <v>473</v>
      </c>
      <c r="B56" s="34" t="s">
        <v>275</v>
      </c>
      <c r="C56" s="35" t="s">
        <v>382</v>
      </c>
      <c r="D56" s="34" t="s">
        <v>94</v>
      </c>
    </row>
    <row r="57" spans="1:4">
      <c r="A57" s="35" t="s">
        <v>496</v>
      </c>
      <c r="B57" s="35" t="s">
        <v>275</v>
      </c>
      <c r="C57" s="35" t="s">
        <v>382</v>
      </c>
      <c r="D57" s="34" t="s">
        <v>94</v>
      </c>
    </row>
    <row r="58" spans="1:4">
      <c r="A58" s="35" t="s">
        <v>494</v>
      </c>
      <c r="B58" s="35" t="s">
        <v>275</v>
      </c>
      <c r="C58" s="35" t="s">
        <v>382</v>
      </c>
      <c r="D58" s="34" t="s">
        <v>94</v>
      </c>
    </row>
    <row r="59" spans="1:4">
      <c r="A59" s="36" t="s">
        <v>495</v>
      </c>
      <c r="B59" s="35" t="s">
        <v>229</v>
      </c>
      <c r="C59" s="35" t="s">
        <v>349</v>
      </c>
      <c r="D59" s="34" t="s">
        <v>94</v>
      </c>
    </row>
    <row r="60" spans="1:4">
      <c r="A60" s="35" t="s">
        <v>497</v>
      </c>
      <c r="B60" s="35" t="s">
        <v>109</v>
      </c>
      <c r="C60" s="35" t="s">
        <v>409</v>
      </c>
      <c r="D60" s="34" t="s">
        <v>160</v>
      </c>
    </row>
    <row r="61" spans="1:4">
      <c r="A61" s="35" t="s">
        <v>259</v>
      </c>
      <c r="B61" s="35" t="s">
        <v>187</v>
      </c>
      <c r="C61" s="35" t="s">
        <v>234</v>
      </c>
      <c r="D61" s="34" t="s">
        <v>94</v>
      </c>
    </row>
    <row r="62" spans="1:4">
      <c r="A62" s="35" t="s">
        <v>256</v>
      </c>
      <c r="B62" s="35" t="s">
        <v>109</v>
      </c>
      <c r="C62" s="35" t="s">
        <v>409</v>
      </c>
      <c r="D62" s="34" t="s">
        <v>160</v>
      </c>
    </row>
    <row r="63" spans="1:4">
      <c r="A63" s="35" t="s">
        <v>472</v>
      </c>
      <c r="B63" s="35" t="s">
        <v>275</v>
      </c>
      <c r="C63" s="35" t="s">
        <v>382</v>
      </c>
      <c r="D63" s="34" t="s">
        <v>94</v>
      </c>
    </row>
    <row r="64" spans="1:4">
      <c r="A64" s="35" t="s">
        <v>294</v>
      </c>
      <c r="B64" s="35" t="s">
        <v>187</v>
      </c>
      <c r="C64" s="35" t="s">
        <v>234</v>
      </c>
      <c r="D64" s="34" t="s">
        <v>94</v>
      </c>
    </row>
    <row r="65" spans="1:4">
      <c r="A65" s="35" t="s">
        <v>498</v>
      </c>
      <c r="B65" s="35" t="s">
        <v>187</v>
      </c>
      <c r="C65" s="35" t="s">
        <v>406</v>
      </c>
      <c r="D65" s="34" t="s">
        <v>160</v>
      </c>
    </row>
    <row r="66" spans="1:4">
      <c r="A66" s="35" t="s">
        <v>499</v>
      </c>
      <c r="B66" s="35" t="s">
        <v>109</v>
      </c>
      <c r="C66" s="35" t="s">
        <v>409</v>
      </c>
      <c r="D66" s="34" t="s">
        <v>160</v>
      </c>
    </row>
    <row r="67" spans="1:4">
      <c r="A67" s="35" t="s">
        <v>111</v>
      </c>
      <c r="B67" s="35" t="s">
        <v>109</v>
      </c>
      <c r="C67" s="35" t="s">
        <v>409</v>
      </c>
      <c r="D67" s="34" t="s">
        <v>160</v>
      </c>
    </row>
    <row r="68" spans="1:4" s="43" customFormat="1">
      <c r="A68" s="36" t="s">
        <v>500</v>
      </c>
      <c r="B68" s="36" t="s">
        <v>232</v>
      </c>
      <c r="C68" s="35" t="s">
        <v>347</v>
      </c>
      <c r="D68" s="2" t="s">
        <v>94</v>
      </c>
    </row>
    <row r="69" spans="1:4">
      <c r="A69" s="36" t="s">
        <v>477</v>
      </c>
      <c r="B69" s="36" t="s">
        <v>229</v>
      </c>
      <c r="C69" s="36" t="s">
        <v>350</v>
      </c>
      <c r="D69" s="34" t="s">
        <v>94</v>
      </c>
    </row>
    <row r="70" spans="1:4">
      <c r="A70" s="35" t="s">
        <v>197</v>
      </c>
      <c r="B70" s="36" t="s">
        <v>232</v>
      </c>
      <c r="C70" s="36" t="s">
        <v>347</v>
      </c>
      <c r="D70" s="34" t="s">
        <v>94</v>
      </c>
    </row>
    <row r="71" spans="1:4">
      <c r="A71" s="38" t="s">
        <v>333</v>
      </c>
      <c r="B71" s="36" t="s">
        <v>232</v>
      </c>
      <c r="C71" s="36" t="s">
        <v>347</v>
      </c>
      <c r="D71" s="37" t="s">
        <v>94</v>
      </c>
    </row>
    <row r="72" spans="1:4">
      <c r="A72" s="35" t="s">
        <v>392</v>
      </c>
      <c r="B72" s="36" t="s">
        <v>232</v>
      </c>
      <c r="C72" s="36" t="s">
        <v>405</v>
      </c>
      <c r="D72" s="34" t="s">
        <v>94</v>
      </c>
    </row>
    <row r="73" spans="1:4">
      <c r="A73" s="35" t="s">
        <v>263</v>
      </c>
      <c r="B73" s="35" t="s">
        <v>232</v>
      </c>
      <c r="C73" s="36" t="s">
        <v>405</v>
      </c>
      <c r="D73" s="34" t="s">
        <v>94</v>
      </c>
    </row>
    <row r="74" spans="1:4">
      <c r="A74" s="35" t="s">
        <v>296</v>
      </c>
      <c r="B74" s="36" t="s">
        <v>229</v>
      </c>
      <c r="C74" s="36" t="s">
        <v>349</v>
      </c>
      <c r="D74" s="35" t="s">
        <v>94</v>
      </c>
    </row>
    <row r="75" spans="1:4">
      <c r="A75" s="36" t="s">
        <v>207</v>
      </c>
      <c r="B75" s="36" t="s">
        <v>229</v>
      </c>
      <c r="C75" s="35" t="s">
        <v>349</v>
      </c>
      <c r="D75" s="34" t="s">
        <v>94</v>
      </c>
    </row>
    <row r="76" spans="1:4">
      <c r="A76" s="35" t="s">
        <v>157</v>
      </c>
      <c r="B76" s="35" t="s">
        <v>229</v>
      </c>
      <c r="C76" s="35" t="s">
        <v>349</v>
      </c>
      <c r="D76" s="34" t="s">
        <v>94</v>
      </c>
    </row>
    <row r="77" spans="1:4">
      <c r="A77" s="35" t="s">
        <v>210</v>
      </c>
      <c r="B77" s="35" t="s">
        <v>109</v>
      </c>
      <c r="C77" s="35" t="s">
        <v>409</v>
      </c>
      <c r="D77" s="34" t="s">
        <v>160</v>
      </c>
    </row>
    <row r="78" spans="1:4">
      <c r="A78" s="35" t="s">
        <v>411</v>
      </c>
      <c r="B78" s="35" t="s">
        <v>109</v>
      </c>
      <c r="C78" s="35" t="s">
        <v>409</v>
      </c>
      <c r="D78" s="34" t="s">
        <v>160</v>
      </c>
    </row>
    <row r="79" spans="1:4">
      <c r="A79" s="35" t="s">
        <v>414</v>
      </c>
      <c r="B79" s="35" t="s">
        <v>109</v>
      </c>
      <c r="C79" s="35" t="s">
        <v>409</v>
      </c>
      <c r="D79" s="34" t="s">
        <v>160</v>
      </c>
    </row>
    <row r="80" spans="1:4">
      <c r="A80" s="36" t="s">
        <v>209</v>
      </c>
      <c r="B80" s="36" t="s">
        <v>229</v>
      </c>
      <c r="C80" s="35" t="s">
        <v>349</v>
      </c>
      <c r="D80" s="34" t="s">
        <v>94</v>
      </c>
    </row>
    <row r="81" spans="1:4">
      <c r="A81" s="35" t="s">
        <v>171</v>
      </c>
      <c r="B81" s="36" t="s">
        <v>232</v>
      </c>
      <c r="C81" s="36" t="s">
        <v>347</v>
      </c>
      <c r="D81" s="34" t="s">
        <v>94</v>
      </c>
    </row>
    <row r="82" spans="1:4">
      <c r="A82" s="35" t="s">
        <v>277</v>
      </c>
      <c r="B82" s="36" t="s">
        <v>232</v>
      </c>
      <c r="C82" s="36" t="s">
        <v>405</v>
      </c>
      <c r="D82" s="34" t="s">
        <v>94</v>
      </c>
    </row>
    <row r="83" spans="1:4">
      <c r="A83" s="35" t="s">
        <v>95</v>
      </c>
      <c r="B83" s="35" t="s">
        <v>109</v>
      </c>
      <c r="C83" s="35" t="s">
        <v>409</v>
      </c>
      <c r="D83" s="34" t="s">
        <v>160</v>
      </c>
    </row>
    <row r="84" spans="1:4">
      <c r="A84" s="35" t="s">
        <v>211</v>
      </c>
      <c r="B84" s="36" t="s">
        <v>232</v>
      </c>
      <c r="C84" s="36" t="s">
        <v>347</v>
      </c>
      <c r="D84" s="34" t="s">
        <v>94</v>
      </c>
    </row>
    <row r="85" spans="1:4">
      <c r="A85" s="35" t="s">
        <v>213</v>
      </c>
      <c r="B85" s="36" t="s">
        <v>232</v>
      </c>
      <c r="C85" s="36" t="s">
        <v>405</v>
      </c>
      <c r="D85" s="34" t="s">
        <v>94</v>
      </c>
    </row>
    <row r="86" spans="1:4">
      <c r="A86" s="35" t="s">
        <v>311</v>
      </c>
      <c r="B86" s="36" t="s">
        <v>232</v>
      </c>
      <c r="C86" s="36" t="s">
        <v>405</v>
      </c>
      <c r="D86" s="34" t="s">
        <v>94</v>
      </c>
    </row>
    <row r="87" spans="1:4">
      <c r="A87" s="35" t="s">
        <v>272</v>
      </c>
      <c r="B87" s="36" t="s">
        <v>229</v>
      </c>
      <c r="C87" s="36" t="s">
        <v>349</v>
      </c>
      <c r="D87" s="34" t="s">
        <v>94</v>
      </c>
    </row>
    <row r="88" spans="1:4">
      <c r="A88" s="35" t="s">
        <v>280</v>
      </c>
      <c r="B88" s="36" t="s">
        <v>232</v>
      </c>
      <c r="C88" s="36" t="s">
        <v>347</v>
      </c>
      <c r="D88" s="34" t="s">
        <v>94</v>
      </c>
    </row>
    <row r="89" spans="1:4">
      <c r="A89" s="35" t="s">
        <v>260</v>
      </c>
      <c r="B89" s="35" t="s">
        <v>229</v>
      </c>
      <c r="C89" s="36" t="s">
        <v>349</v>
      </c>
      <c r="D89" s="34" t="s">
        <v>94</v>
      </c>
    </row>
    <row r="90" spans="1:4">
      <c r="A90" s="35" t="s">
        <v>471</v>
      </c>
      <c r="B90" s="36" t="s">
        <v>229</v>
      </c>
      <c r="C90" s="36" t="s">
        <v>349</v>
      </c>
      <c r="D90" s="34" t="s">
        <v>94</v>
      </c>
    </row>
    <row r="91" spans="1:4">
      <c r="A91" s="36" t="s">
        <v>206</v>
      </c>
      <c r="B91" s="36" t="s">
        <v>232</v>
      </c>
      <c r="C91" s="35" t="s">
        <v>405</v>
      </c>
      <c r="D91" s="34" t="s">
        <v>94</v>
      </c>
    </row>
    <row r="92" spans="1:4">
      <c r="A92" s="35" t="s">
        <v>501</v>
      </c>
      <c r="B92" s="36" t="s">
        <v>229</v>
      </c>
      <c r="C92" s="36" t="s">
        <v>350</v>
      </c>
      <c r="D92" s="34" t="s">
        <v>94</v>
      </c>
    </row>
    <row r="93" spans="1:4">
      <c r="A93" s="36" t="s">
        <v>470</v>
      </c>
      <c r="B93" s="35" t="s">
        <v>229</v>
      </c>
      <c r="C93" s="35" t="s">
        <v>349</v>
      </c>
      <c r="D93" s="34" t="s">
        <v>94</v>
      </c>
    </row>
    <row r="94" spans="1:4">
      <c r="A94" s="36" t="s">
        <v>278</v>
      </c>
      <c r="B94" s="34" t="s">
        <v>275</v>
      </c>
      <c r="C94" s="36" t="s">
        <v>382</v>
      </c>
      <c r="D94" s="34" t="s">
        <v>94</v>
      </c>
    </row>
    <row r="95" spans="1:4">
      <c r="A95"/>
      <c r="B95"/>
      <c r="C95"/>
    </row>
    <row r="96" spans="1:4">
      <c r="A96"/>
      <c r="B96"/>
      <c r="C96"/>
    </row>
    <row r="97" spans="1:1" customFormat="1"/>
    <row r="98" spans="1:1" customFormat="1"/>
    <row r="99" spans="1:1" customFormat="1"/>
    <row r="100" spans="1:1" customFormat="1"/>
    <row r="101" spans="1:1" customFormat="1"/>
    <row r="102" spans="1:1" customFormat="1"/>
    <row r="103" spans="1:1" customFormat="1"/>
    <row r="104" spans="1:1" customFormat="1"/>
    <row r="105" spans="1:1" customFormat="1"/>
    <row r="106" spans="1:1" customFormat="1"/>
    <row r="107" spans="1:1" customFormat="1"/>
    <row r="108" spans="1:1" customFormat="1"/>
    <row r="109" spans="1:1" customFormat="1"/>
    <row r="110" spans="1:1" customFormat="1"/>
    <row r="111" spans="1:1" customFormat="1"/>
    <row r="112" spans="1:1"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sheetData>
  <autoFilter ref="A1:F1" xr:uid="{F6D557CD-CD54-4392-8013-604083BA4C22}">
    <sortState xmlns:xlrd2="http://schemas.microsoft.com/office/spreadsheetml/2017/richdata2" ref="A2:D95">
      <sortCondition ref="A1"/>
    </sortState>
  </autoFilter>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635C-3ACF-4A7D-A59C-2EBC37E3BDA1}">
  <sheetPr>
    <tabColor theme="8" tint="0.59999389629810485"/>
  </sheetPr>
  <dimension ref="A1:BB428"/>
  <sheetViews>
    <sheetView zoomScale="80" zoomScaleNormal="80" workbookViewId="0">
      <pane ySplit="13" topLeftCell="A14" activePane="bottomLeft" state="frozen"/>
      <selection pane="bottomLeft"/>
    </sheetView>
  </sheetViews>
  <sheetFormatPr defaultColWidth="8.77734375" defaultRowHeight="13.8"/>
  <cols>
    <col min="1" max="1" width="5.21875" style="28" customWidth="1"/>
    <col min="2" max="2" width="22.21875" style="8" customWidth="1"/>
    <col min="3" max="3" width="16.88671875" style="8" customWidth="1"/>
    <col min="4" max="4" width="32.5546875" style="8" customWidth="1"/>
    <col min="5" max="5" width="48.77734375" style="8" customWidth="1"/>
    <col min="6" max="6" width="19.21875" style="8" customWidth="1"/>
    <col min="7" max="7" width="26.44140625" style="8" customWidth="1"/>
    <col min="8" max="8" width="26" style="8" customWidth="1"/>
    <col min="9" max="9" width="22.77734375" style="8" customWidth="1"/>
    <col min="10" max="10" width="16.77734375" style="8" customWidth="1"/>
    <col min="11" max="11" width="22.5546875" style="8" customWidth="1"/>
    <col min="12" max="12" width="20.21875" style="8" customWidth="1"/>
    <col min="13" max="13" width="15.77734375" style="8" customWidth="1"/>
    <col min="14" max="14" width="16.44140625" style="7" customWidth="1"/>
    <col min="15" max="15" width="16.5546875" style="7" customWidth="1"/>
    <col min="16" max="16" width="15.77734375" style="7" customWidth="1"/>
    <col min="17" max="17" width="17.44140625" style="7" customWidth="1"/>
    <col min="18" max="16384" width="8.77734375" style="7"/>
  </cols>
  <sheetData>
    <row r="1" spans="1:54" customFormat="1" ht="14.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row>
    <row r="2" spans="1:54" customFormat="1" ht="23.4">
      <c r="A2" s="19"/>
      <c r="B2" s="30" t="s">
        <v>426</v>
      </c>
      <c r="C2" s="30"/>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row>
    <row r="3" spans="1:54" customFormat="1" ht="14.55" customHeight="1">
      <c r="A3" s="19"/>
      <c r="B3" s="194" t="s">
        <v>510</v>
      </c>
      <c r="C3" s="194"/>
      <c r="D3" s="194"/>
      <c r="E3" s="194"/>
      <c r="F3" s="194"/>
      <c r="G3" s="194"/>
      <c r="H3" s="194"/>
      <c r="I3" s="159"/>
      <c r="J3" s="15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row>
    <row r="4" spans="1:54" customFormat="1" ht="60.45" customHeight="1">
      <c r="A4" s="19"/>
      <c r="B4" s="194"/>
      <c r="C4" s="194"/>
      <c r="D4" s="194"/>
      <c r="E4" s="194"/>
      <c r="F4" s="194"/>
      <c r="G4" s="194"/>
      <c r="H4" s="194"/>
      <c r="I4" s="159"/>
      <c r="J4" s="15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row>
    <row r="5" spans="1:54" customFormat="1" ht="14.4">
      <c r="A5" s="19"/>
      <c r="B5" s="40"/>
      <c r="C5" s="40"/>
      <c r="D5" s="40"/>
      <c r="E5" s="40"/>
      <c r="F5" s="40"/>
      <c r="G5" s="40"/>
      <c r="H5" s="40"/>
      <c r="I5" s="40"/>
      <c r="J5" s="40"/>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row>
    <row r="6" spans="1:54" customFormat="1" ht="15.6">
      <c r="A6" s="19"/>
      <c r="B6" s="33" t="s">
        <v>457</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row>
    <row r="7" spans="1:54" customFormat="1" ht="5.5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row>
    <row r="8" spans="1:54" s="163" customFormat="1" ht="41.4">
      <c r="A8" s="161"/>
      <c r="B8" s="172" t="s">
        <v>147</v>
      </c>
      <c r="C8" s="172" t="s">
        <v>1</v>
      </c>
      <c r="D8" s="173" t="s">
        <v>153</v>
      </c>
      <c r="E8" s="173" t="s">
        <v>146</v>
      </c>
      <c r="F8" s="172" t="s">
        <v>116</v>
      </c>
      <c r="G8" s="172" t="s">
        <v>150</v>
      </c>
      <c r="H8" s="173" t="s">
        <v>151</v>
      </c>
      <c r="I8" s="174" t="s">
        <v>152</v>
      </c>
      <c r="J8" s="172" t="s">
        <v>149</v>
      </c>
      <c r="K8" s="172" t="s">
        <v>148</v>
      </c>
      <c r="L8" s="172" t="s">
        <v>480</v>
      </c>
      <c r="M8" s="172" t="s">
        <v>321</v>
      </c>
      <c r="N8" s="172" t="s">
        <v>318</v>
      </c>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row>
    <row r="9" spans="1:54" customFormat="1" ht="14.4">
      <c r="A9" s="19"/>
      <c r="B9" s="47"/>
      <c r="C9" s="47"/>
      <c r="D9" s="138"/>
      <c r="E9" s="138"/>
      <c r="F9" s="67"/>
      <c r="G9" s="47"/>
      <c r="H9" s="138">
        <f>F9*(G9/100)</f>
        <v>0</v>
      </c>
      <c r="I9" s="47"/>
      <c r="J9" s="47"/>
      <c r="K9" s="140"/>
      <c r="L9" s="47"/>
      <c r="M9" s="47"/>
      <c r="N9" s="47"/>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row>
    <row r="10" spans="1:54" customFormat="1" ht="14.4">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row>
    <row r="11" spans="1:54" customFormat="1" ht="15.6">
      <c r="A11" s="19"/>
      <c r="B11" s="33" t="s">
        <v>467</v>
      </c>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row>
    <row r="12" spans="1:54" customFormat="1" ht="8.1"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row>
    <row r="13" spans="1:54" s="162" customFormat="1" ht="14.4">
      <c r="A13" s="161"/>
      <c r="B13" s="173" t="s">
        <v>0</v>
      </c>
      <c r="C13" s="173" t="s">
        <v>1</v>
      </c>
      <c r="D13" s="172" t="s">
        <v>2</v>
      </c>
      <c r="E13" s="172" t="s">
        <v>429</v>
      </c>
      <c r="F13" s="172" t="s">
        <v>230</v>
      </c>
      <c r="G13" s="172" t="s">
        <v>357</v>
      </c>
      <c r="H13" s="175" t="s">
        <v>3</v>
      </c>
      <c r="I13" s="172" t="s">
        <v>4</v>
      </c>
      <c r="J13" s="172" t="s">
        <v>366</v>
      </c>
      <c r="K13" s="173" t="s">
        <v>5</v>
      </c>
      <c r="L13" s="172" t="s">
        <v>155</v>
      </c>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row>
    <row r="14" spans="1:54" ht="14.4">
      <c r="B14" s="54" t="str">
        <f>IF(ISBLANK(E14),"",$B$9)</f>
        <v/>
      </c>
      <c r="C14" s="160" t="str">
        <f t="shared" ref="C14:C77" si="0">IF(ISBLANK(E14),"",$C$9)</f>
        <v/>
      </c>
      <c r="D14" s="48"/>
      <c r="E14" s="48"/>
      <c r="F14" s="47"/>
      <c r="G14" s="47"/>
      <c r="H14" s="49"/>
      <c r="I14" s="49"/>
      <c r="J14" s="47"/>
      <c r="K14" s="54" t="str">
        <f>IF(ISBLANK(E14),"",VLOOKUP(B14,'Filter Data'!$A$1:$M$16,13,FALSE))</f>
        <v/>
      </c>
      <c r="L14" s="48"/>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row>
    <row r="15" spans="1:54" ht="14.4">
      <c r="B15" s="54" t="str">
        <f t="shared" ref="B15:B77" si="1">IF(ISBLANK(E15),"",$B$9)</f>
        <v/>
      </c>
      <c r="C15" s="160" t="str">
        <f t="shared" si="0"/>
        <v/>
      </c>
      <c r="D15" s="48"/>
      <c r="E15" s="48"/>
      <c r="F15" s="47"/>
      <c r="G15" s="47"/>
      <c r="H15" s="49"/>
      <c r="I15" s="49"/>
      <c r="J15" s="47"/>
      <c r="K15" s="54" t="str">
        <f>IF(ISBLANK(E15),"",VLOOKUP(B15,'Filter Data'!$A$1:$M$16,13,FALSE))</f>
        <v/>
      </c>
      <c r="L15" s="48"/>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row>
    <row r="16" spans="1:54" ht="14.4">
      <c r="B16" s="54" t="str">
        <f t="shared" si="1"/>
        <v/>
      </c>
      <c r="C16" s="160" t="str">
        <f t="shared" si="0"/>
        <v/>
      </c>
      <c r="D16" s="48"/>
      <c r="E16" s="48"/>
      <c r="F16" s="47"/>
      <c r="G16" s="47"/>
      <c r="H16" s="49"/>
      <c r="I16" s="49"/>
      <c r="J16" s="47"/>
      <c r="K16" s="54" t="str">
        <f>IF(ISBLANK(E16),"",VLOOKUP(B16,'Filter Data'!$A$1:$M$16,13,FALSE))</f>
        <v/>
      </c>
      <c r="L16" s="48"/>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row>
    <row r="17" spans="1:49" ht="14.4">
      <c r="B17" s="54" t="str">
        <f t="shared" si="1"/>
        <v/>
      </c>
      <c r="C17" s="160" t="str">
        <f t="shared" si="0"/>
        <v/>
      </c>
      <c r="D17" s="48"/>
      <c r="E17" s="48"/>
      <c r="F17" s="47"/>
      <c r="G17" s="47"/>
      <c r="H17" s="49"/>
      <c r="I17" s="49"/>
      <c r="J17" s="47"/>
      <c r="K17" s="54" t="str">
        <f>IF(ISBLANK(E17),"",VLOOKUP(B17,'Filter Data'!$A$1:$M$16,13,FALSE))</f>
        <v/>
      </c>
      <c r="L17" s="48"/>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row>
    <row r="18" spans="1:49" ht="14.4">
      <c r="B18" s="54" t="str">
        <f t="shared" si="1"/>
        <v/>
      </c>
      <c r="C18" s="160" t="str">
        <f t="shared" si="0"/>
        <v/>
      </c>
      <c r="D18" s="48"/>
      <c r="E18" s="48"/>
      <c r="F18" s="47"/>
      <c r="G18" s="47"/>
      <c r="H18" s="49"/>
      <c r="I18" s="49"/>
      <c r="J18" s="47"/>
      <c r="K18" s="54" t="str">
        <f>IF(ISBLANK(E18),"",VLOOKUP(B18,'Filter Data'!$A$1:$M$16,13,FALSE))</f>
        <v/>
      </c>
      <c r="L18" s="48"/>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row>
    <row r="19" spans="1:49" ht="14.4">
      <c r="B19" s="54" t="str">
        <f t="shared" si="1"/>
        <v/>
      </c>
      <c r="C19" s="160" t="str">
        <f t="shared" si="0"/>
        <v/>
      </c>
      <c r="D19" s="48"/>
      <c r="E19" s="48"/>
      <c r="F19" s="47"/>
      <c r="G19" s="47"/>
      <c r="H19" s="49"/>
      <c r="I19" s="49"/>
      <c r="J19" s="47"/>
      <c r="K19" s="54" t="str">
        <f>IF(ISBLANK(E19),"",VLOOKUP(B19,'Filter Data'!$A$1:$M$16,13,FALSE))</f>
        <v/>
      </c>
      <c r="L19" s="48"/>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row>
    <row r="20" spans="1:49" ht="14.4">
      <c r="B20" s="54" t="str">
        <f t="shared" si="1"/>
        <v/>
      </c>
      <c r="C20" s="160" t="str">
        <f t="shared" si="0"/>
        <v/>
      </c>
      <c r="D20" s="48"/>
      <c r="E20" s="48"/>
      <c r="F20" s="47"/>
      <c r="G20" s="47"/>
      <c r="H20" s="49"/>
      <c r="I20" s="49"/>
      <c r="J20" s="47"/>
      <c r="K20" s="54" t="str">
        <f>IF(ISBLANK(E20),"",VLOOKUP(B20,'Filter Data'!$A$1:$M$16,13,FALSE))</f>
        <v/>
      </c>
      <c r="L20" s="48"/>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row>
    <row r="21" spans="1:49" ht="14.4">
      <c r="B21" s="54" t="str">
        <f t="shared" si="1"/>
        <v/>
      </c>
      <c r="C21" s="160" t="str">
        <f t="shared" si="0"/>
        <v/>
      </c>
      <c r="D21" s="48"/>
      <c r="E21" s="48"/>
      <c r="F21" s="47"/>
      <c r="G21" s="47"/>
      <c r="H21" s="49"/>
      <c r="I21" s="49"/>
      <c r="J21" s="47"/>
      <c r="K21" s="54" t="str">
        <f>IF(ISBLANK(E21),"",VLOOKUP(B21,'Filter Data'!$A$1:$M$16,13,FALSE))</f>
        <v/>
      </c>
      <c r="L21" s="48"/>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row>
    <row r="22" spans="1:49" ht="14.4">
      <c r="B22" s="54" t="str">
        <f t="shared" si="1"/>
        <v/>
      </c>
      <c r="C22" s="160" t="str">
        <f t="shared" si="0"/>
        <v/>
      </c>
      <c r="D22" s="48"/>
      <c r="E22" s="48"/>
      <c r="F22" s="47"/>
      <c r="G22" s="47"/>
      <c r="H22" s="49"/>
      <c r="I22" s="49"/>
      <c r="J22" s="47"/>
      <c r="K22" s="54" t="str">
        <f>IF(ISBLANK(E22),"",VLOOKUP(B22,'Filter Data'!$A$1:$M$16,13,FALSE))</f>
        <v/>
      </c>
      <c r="L22" s="48"/>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row>
    <row r="23" spans="1:49" ht="14.4">
      <c r="B23" s="54" t="str">
        <f t="shared" si="1"/>
        <v/>
      </c>
      <c r="C23" s="160" t="str">
        <f t="shared" si="0"/>
        <v/>
      </c>
      <c r="D23" s="48"/>
      <c r="E23" s="48"/>
      <c r="F23" s="47"/>
      <c r="G23" s="47"/>
      <c r="H23" s="49"/>
      <c r="I23" s="49"/>
      <c r="J23" s="47"/>
      <c r="K23" s="54" t="str">
        <f>IF(ISBLANK(E23),"",VLOOKUP(B23,'Filter Data'!$A$1:$M$16,13,FALSE))</f>
        <v/>
      </c>
      <c r="L23" s="48"/>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row>
    <row r="24" spans="1:49" ht="14.4">
      <c r="B24" s="54" t="str">
        <f t="shared" si="1"/>
        <v/>
      </c>
      <c r="C24" s="160" t="str">
        <f t="shared" si="0"/>
        <v/>
      </c>
      <c r="D24" s="48"/>
      <c r="E24" s="48"/>
      <c r="F24" s="47"/>
      <c r="G24" s="47"/>
      <c r="H24" s="49"/>
      <c r="I24" s="49"/>
      <c r="J24" s="47"/>
      <c r="K24" s="54" t="str">
        <f>IF(ISBLANK(E24),"",VLOOKUP(B24,'Filter Data'!$A$1:$M$16,13,FALSE))</f>
        <v/>
      </c>
      <c r="L24" s="48"/>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row>
    <row r="25" spans="1:49" ht="14.4">
      <c r="B25" s="54" t="str">
        <f t="shared" si="1"/>
        <v/>
      </c>
      <c r="C25" s="160" t="str">
        <f t="shared" si="0"/>
        <v/>
      </c>
      <c r="D25" s="48"/>
      <c r="E25" s="48"/>
      <c r="F25" s="47"/>
      <c r="G25" s="47"/>
      <c r="H25" s="49"/>
      <c r="I25" s="49"/>
      <c r="J25" s="47"/>
      <c r="K25" s="54" t="str">
        <f>IF(ISBLANK(E25),"",VLOOKUP(B25,'Filter Data'!$A$1:$M$16,13,FALSE))</f>
        <v/>
      </c>
      <c r="L25" s="48"/>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row>
    <row r="26" spans="1:49" ht="14.4">
      <c r="B26" s="54" t="str">
        <f t="shared" si="1"/>
        <v/>
      </c>
      <c r="C26" s="160" t="str">
        <f t="shared" si="0"/>
        <v/>
      </c>
      <c r="D26" s="48"/>
      <c r="E26" s="48"/>
      <c r="F26" s="47"/>
      <c r="G26" s="47"/>
      <c r="H26" s="49"/>
      <c r="I26" s="49"/>
      <c r="J26" s="47"/>
      <c r="K26" s="54" t="str">
        <f>IF(ISBLANK(E26),"",VLOOKUP(B26,'Filter Data'!$A$1:$M$16,13,FALSE))</f>
        <v/>
      </c>
      <c r="L26" s="48"/>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row>
    <row r="27" spans="1:49" ht="14.4">
      <c r="A27" s="19"/>
      <c r="B27" s="54" t="str">
        <f t="shared" si="1"/>
        <v/>
      </c>
      <c r="C27" s="160" t="str">
        <f t="shared" si="0"/>
        <v/>
      </c>
      <c r="D27" s="48"/>
      <c r="E27" s="48"/>
      <c r="F27" s="47"/>
      <c r="G27" s="47"/>
      <c r="H27" s="49"/>
      <c r="I27" s="49"/>
      <c r="J27" s="47"/>
      <c r="K27" s="54" t="str">
        <f>IF(ISBLANK(E27),"",VLOOKUP(B27,'Filter Data'!$A$1:$M$16,13,FALSE))</f>
        <v/>
      </c>
      <c r="L27" s="48"/>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row>
    <row r="28" spans="1:49" ht="14.4">
      <c r="A28" s="19"/>
      <c r="B28" s="54" t="str">
        <f t="shared" si="1"/>
        <v/>
      </c>
      <c r="C28" s="160" t="str">
        <f t="shared" si="0"/>
        <v/>
      </c>
      <c r="D28" s="48"/>
      <c r="E28" s="48"/>
      <c r="F28" s="47"/>
      <c r="G28" s="47"/>
      <c r="H28" s="49"/>
      <c r="I28" s="49"/>
      <c r="J28" s="47"/>
      <c r="K28" s="54" t="str">
        <f>IF(ISBLANK(E28),"",VLOOKUP(B28,'Filter Data'!$A$1:$M$16,13,FALSE))</f>
        <v/>
      </c>
      <c r="L28" s="48"/>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row>
    <row r="29" spans="1:49" ht="14.4">
      <c r="A29" s="19"/>
      <c r="B29" s="54" t="str">
        <f t="shared" si="1"/>
        <v/>
      </c>
      <c r="C29" s="160" t="str">
        <f t="shared" si="0"/>
        <v/>
      </c>
      <c r="D29" s="48"/>
      <c r="E29" s="48"/>
      <c r="F29" s="47"/>
      <c r="G29" s="47"/>
      <c r="H29" s="49"/>
      <c r="I29" s="49"/>
      <c r="J29" s="47"/>
      <c r="K29" s="54" t="str">
        <f>IF(ISBLANK(E29),"",VLOOKUP(B29,'Filter Data'!$A$1:$M$16,13,FALSE))</f>
        <v/>
      </c>
      <c r="L29" s="48"/>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row>
    <row r="30" spans="1:49" ht="14.4">
      <c r="A30" s="19"/>
      <c r="B30" s="54" t="str">
        <f t="shared" si="1"/>
        <v/>
      </c>
      <c r="C30" s="160" t="str">
        <f t="shared" si="0"/>
        <v/>
      </c>
      <c r="D30" s="48"/>
      <c r="E30" s="48"/>
      <c r="F30" s="47"/>
      <c r="G30" s="47"/>
      <c r="H30" s="49"/>
      <c r="I30" s="49"/>
      <c r="J30" s="47"/>
      <c r="K30" s="54" t="str">
        <f>IF(ISBLANK(E30),"",VLOOKUP(B30,'Filter Data'!$A$1:$M$16,13,FALSE))</f>
        <v/>
      </c>
      <c r="L30" s="48"/>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row>
    <row r="31" spans="1:49" ht="14.4">
      <c r="A31" s="19"/>
      <c r="B31" s="54" t="str">
        <f t="shared" si="1"/>
        <v/>
      </c>
      <c r="C31" s="160" t="str">
        <f t="shared" si="0"/>
        <v/>
      </c>
      <c r="D31" s="48"/>
      <c r="E31" s="48"/>
      <c r="F31" s="47"/>
      <c r="G31" s="47"/>
      <c r="H31" s="49"/>
      <c r="I31" s="49"/>
      <c r="J31" s="47"/>
      <c r="K31" s="54" t="str">
        <f>IF(ISBLANK(E31),"",VLOOKUP(B31,'Filter Data'!$A$1:$M$16,13,FALSE))</f>
        <v/>
      </c>
      <c r="L31" s="48"/>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row>
    <row r="32" spans="1:49" ht="14.4">
      <c r="A32" s="19"/>
      <c r="B32" s="54" t="str">
        <f t="shared" si="1"/>
        <v/>
      </c>
      <c r="C32" s="160" t="str">
        <f t="shared" si="0"/>
        <v/>
      </c>
      <c r="D32" s="48"/>
      <c r="E32" s="48"/>
      <c r="F32" s="47"/>
      <c r="G32" s="47"/>
      <c r="H32" s="49"/>
      <c r="I32" s="49"/>
      <c r="J32" s="47"/>
      <c r="K32" s="54" t="str">
        <f>IF(ISBLANK(E32),"",VLOOKUP(B32,'Filter Data'!$A$1:$M$16,13,FALSE))</f>
        <v/>
      </c>
      <c r="L32" s="48"/>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row>
    <row r="33" spans="1:49" ht="14.4">
      <c r="A33" s="19"/>
      <c r="B33" s="54" t="str">
        <f t="shared" si="1"/>
        <v/>
      </c>
      <c r="C33" s="160" t="str">
        <f t="shared" si="0"/>
        <v/>
      </c>
      <c r="D33" s="48"/>
      <c r="E33" s="48"/>
      <c r="F33" s="47"/>
      <c r="G33" s="47"/>
      <c r="H33" s="49"/>
      <c r="I33" s="49"/>
      <c r="J33" s="47"/>
      <c r="K33" s="54" t="str">
        <f>IF(ISBLANK(E33),"",VLOOKUP(B33,'Filter Data'!$A$1:$M$16,13,FALSE))</f>
        <v/>
      </c>
      <c r="L33" s="48"/>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row>
    <row r="34" spans="1:49" ht="14.4">
      <c r="A34" s="19"/>
      <c r="B34" s="54" t="str">
        <f t="shared" si="1"/>
        <v/>
      </c>
      <c r="C34" s="160" t="str">
        <f t="shared" si="0"/>
        <v/>
      </c>
      <c r="D34" s="48"/>
      <c r="E34" s="48"/>
      <c r="F34" s="47"/>
      <c r="G34" s="47"/>
      <c r="H34" s="49"/>
      <c r="I34" s="49"/>
      <c r="J34" s="47"/>
      <c r="K34" s="54" t="str">
        <f>IF(ISBLANK(E34),"",VLOOKUP(B34,'Filter Data'!$A$1:$M$16,13,FALSE))</f>
        <v/>
      </c>
      <c r="L34" s="48"/>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row>
    <row r="35" spans="1:49" ht="14.4">
      <c r="A35" s="19"/>
      <c r="B35" s="54" t="str">
        <f t="shared" si="1"/>
        <v/>
      </c>
      <c r="C35" s="160" t="str">
        <f t="shared" si="0"/>
        <v/>
      </c>
      <c r="D35" s="48"/>
      <c r="E35" s="48"/>
      <c r="F35" s="47"/>
      <c r="G35" s="47"/>
      <c r="H35" s="49"/>
      <c r="I35" s="49"/>
      <c r="J35" s="47"/>
      <c r="K35" s="54" t="str">
        <f>IF(ISBLANK(E35),"",VLOOKUP(B35,'Filter Data'!$A$1:$M$16,13,FALSE))</f>
        <v/>
      </c>
      <c r="L35" s="48"/>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row>
    <row r="36" spans="1:49" ht="14.4">
      <c r="A36" s="19"/>
      <c r="B36" s="54" t="str">
        <f t="shared" si="1"/>
        <v/>
      </c>
      <c r="C36" s="160" t="str">
        <f t="shared" si="0"/>
        <v/>
      </c>
      <c r="D36" s="48"/>
      <c r="E36" s="48"/>
      <c r="F36" s="47"/>
      <c r="G36" s="47"/>
      <c r="H36" s="49"/>
      <c r="I36" s="49"/>
      <c r="J36" s="47"/>
      <c r="K36" s="54" t="str">
        <f>IF(ISBLANK(E36),"",VLOOKUP(B36,'Filter Data'!$A$1:$M$16,13,FALSE))</f>
        <v/>
      </c>
      <c r="L36" s="48"/>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row>
    <row r="37" spans="1:49" ht="14.4">
      <c r="A37" s="19"/>
      <c r="B37" s="54" t="str">
        <f t="shared" si="1"/>
        <v/>
      </c>
      <c r="C37" s="160" t="str">
        <f t="shared" si="0"/>
        <v/>
      </c>
      <c r="D37" s="48"/>
      <c r="E37" s="48"/>
      <c r="F37" s="47"/>
      <c r="G37" s="47"/>
      <c r="H37" s="49"/>
      <c r="I37" s="49"/>
      <c r="J37" s="47"/>
      <c r="K37" s="54" t="str">
        <f>IF(ISBLANK(E37),"",VLOOKUP(B37,'Filter Data'!$A$1:$M$16,13,FALSE))</f>
        <v/>
      </c>
      <c r="L37" s="48"/>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row>
    <row r="38" spans="1:49" ht="14.4">
      <c r="A38" s="19"/>
      <c r="B38" s="54" t="str">
        <f t="shared" si="1"/>
        <v/>
      </c>
      <c r="C38" s="160" t="str">
        <f t="shared" si="0"/>
        <v/>
      </c>
      <c r="D38" s="48"/>
      <c r="E38" s="48"/>
      <c r="F38" s="47"/>
      <c r="G38" s="47"/>
      <c r="H38" s="49"/>
      <c r="I38" s="49"/>
      <c r="J38" s="47"/>
      <c r="K38" s="54" t="str">
        <f>IF(ISBLANK(E38),"",VLOOKUP(B38,'Filter Data'!$A$1:$M$16,13,FALSE))</f>
        <v/>
      </c>
      <c r="L38" s="48"/>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row>
    <row r="39" spans="1:49" ht="14.4">
      <c r="A39" s="19"/>
      <c r="B39" s="54" t="str">
        <f t="shared" si="1"/>
        <v/>
      </c>
      <c r="C39" s="160" t="str">
        <f t="shared" si="0"/>
        <v/>
      </c>
      <c r="D39" s="48"/>
      <c r="E39" s="48"/>
      <c r="F39" s="47"/>
      <c r="G39" s="47"/>
      <c r="H39" s="49"/>
      <c r="I39" s="49"/>
      <c r="J39" s="47"/>
      <c r="K39" s="54" t="str">
        <f>IF(ISBLANK(E39),"",VLOOKUP(B39,'Filter Data'!$A$1:$M$16,13,FALSE))</f>
        <v/>
      </c>
      <c r="L39" s="48"/>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row>
    <row r="40" spans="1:49" ht="14.4">
      <c r="A40" s="19"/>
      <c r="B40" s="54" t="str">
        <f t="shared" si="1"/>
        <v/>
      </c>
      <c r="C40" s="160" t="str">
        <f t="shared" si="0"/>
        <v/>
      </c>
      <c r="D40" s="48"/>
      <c r="E40" s="48"/>
      <c r="F40" s="47"/>
      <c r="G40" s="47"/>
      <c r="H40" s="49"/>
      <c r="I40" s="49"/>
      <c r="J40" s="47"/>
      <c r="K40" s="54" t="str">
        <f>IF(ISBLANK(E40),"",VLOOKUP(B40,'Filter Data'!$A$1:$M$16,13,FALSE))</f>
        <v/>
      </c>
      <c r="L40" s="48"/>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row>
    <row r="41" spans="1:49" s="50" customFormat="1" ht="14.4">
      <c r="A41" s="44"/>
      <c r="B41" s="54" t="str">
        <f t="shared" si="1"/>
        <v/>
      </c>
      <c r="C41" s="160" t="str">
        <f t="shared" si="0"/>
        <v/>
      </c>
      <c r="D41" s="48"/>
      <c r="E41" s="48"/>
      <c r="F41" s="47"/>
      <c r="G41" s="47"/>
      <c r="H41" s="49"/>
      <c r="I41" s="49"/>
      <c r="J41" s="47"/>
      <c r="K41" s="54" t="str">
        <f>IF(ISBLANK(E41),"",VLOOKUP(B41,'Filter Data'!$A$1:$M$16,13,FALSE))</f>
        <v/>
      </c>
      <c r="L41" s="48"/>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row>
    <row r="42" spans="1:49" s="50" customFormat="1" ht="14.4">
      <c r="A42" s="44"/>
      <c r="B42" s="54" t="str">
        <f t="shared" si="1"/>
        <v/>
      </c>
      <c r="C42" s="160" t="str">
        <f t="shared" si="0"/>
        <v/>
      </c>
      <c r="D42" s="48"/>
      <c r="E42" s="48"/>
      <c r="F42" s="47"/>
      <c r="G42" s="47"/>
      <c r="H42" s="49"/>
      <c r="I42" s="49"/>
      <c r="J42" s="47"/>
      <c r="K42" s="54" t="str">
        <f>IF(ISBLANK(E42),"",VLOOKUP(B42,'Filter Data'!$A$1:$M$16,13,FALSE))</f>
        <v/>
      </c>
      <c r="L42" s="48"/>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row>
    <row r="43" spans="1:49" s="50" customFormat="1" ht="14.4">
      <c r="A43" s="44"/>
      <c r="B43" s="54" t="str">
        <f t="shared" si="1"/>
        <v/>
      </c>
      <c r="C43" s="160" t="str">
        <f t="shared" si="0"/>
        <v/>
      </c>
      <c r="D43" s="48"/>
      <c r="E43" s="48"/>
      <c r="F43" s="47"/>
      <c r="G43" s="47"/>
      <c r="H43" s="49"/>
      <c r="I43" s="49"/>
      <c r="J43" s="47"/>
      <c r="K43" s="54" t="str">
        <f>IF(ISBLANK(E43),"",VLOOKUP(B43,'Filter Data'!$A$1:$M$16,13,FALSE))</f>
        <v/>
      </c>
      <c r="L43" s="48"/>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row>
    <row r="44" spans="1:49" s="50" customFormat="1" ht="14.4">
      <c r="A44" s="44"/>
      <c r="B44" s="54" t="str">
        <f t="shared" si="1"/>
        <v/>
      </c>
      <c r="C44" s="160" t="str">
        <f t="shared" si="0"/>
        <v/>
      </c>
      <c r="D44" s="48"/>
      <c r="E44" s="48"/>
      <c r="F44" s="47"/>
      <c r="G44" s="47"/>
      <c r="H44" s="49"/>
      <c r="I44" s="49"/>
      <c r="J44" s="47"/>
      <c r="K44" s="54" t="str">
        <f>IF(ISBLANK(E44),"",VLOOKUP(B44,'Filter Data'!$A$1:$M$16,13,FALSE))</f>
        <v/>
      </c>
      <c r="L44" s="48"/>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row>
    <row r="45" spans="1:49" s="50" customFormat="1" ht="14.4">
      <c r="A45" s="44"/>
      <c r="B45" s="54" t="str">
        <f t="shared" si="1"/>
        <v/>
      </c>
      <c r="C45" s="160" t="str">
        <f t="shared" si="0"/>
        <v/>
      </c>
      <c r="D45" s="48"/>
      <c r="E45" s="48"/>
      <c r="F45" s="47"/>
      <c r="G45" s="47"/>
      <c r="H45" s="49"/>
      <c r="I45" s="49"/>
      <c r="J45" s="47"/>
      <c r="K45" s="54" t="str">
        <f>IF(ISBLANK(E45),"",VLOOKUP(B45,'Filter Data'!$A$1:$M$16,13,FALSE))</f>
        <v/>
      </c>
      <c r="L45" s="48"/>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row>
    <row r="46" spans="1:49" s="50" customFormat="1" ht="14.4">
      <c r="A46" s="44"/>
      <c r="B46" s="54" t="str">
        <f t="shared" si="1"/>
        <v/>
      </c>
      <c r="C46" s="160" t="str">
        <f t="shared" si="0"/>
        <v/>
      </c>
      <c r="D46" s="48"/>
      <c r="E46" s="48"/>
      <c r="F46" s="47"/>
      <c r="G46" s="47"/>
      <c r="H46" s="49"/>
      <c r="I46" s="49"/>
      <c r="J46" s="47"/>
      <c r="K46" s="54" t="str">
        <f>IF(ISBLANK(E46),"",VLOOKUP(B46,'Filter Data'!$A$1:$M$16,13,FALSE))</f>
        <v/>
      </c>
      <c r="L46" s="48"/>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row>
    <row r="47" spans="1:49" s="50" customFormat="1" ht="14.4">
      <c r="A47" s="44"/>
      <c r="B47" s="54" t="str">
        <f t="shared" si="1"/>
        <v/>
      </c>
      <c r="C47" s="160" t="str">
        <f t="shared" si="0"/>
        <v/>
      </c>
      <c r="D47" s="48"/>
      <c r="E47" s="48"/>
      <c r="F47" s="47"/>
      <c r="G47" s="47"/>
      <c r="H47" s="49"/>
      <c r="I47" s="49"/>
      <c r="J47" s="47"/>
      <c r="K47" s="54" t="str">
        <f>IF(ISBLANK(E47),"",VLOOKUP(B47,'Filter Data'!$A$1:$M$16,13,FALSE))</f>
        <v/>
      </c>
      <c r="L47" s="48"/>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row>
    <row r="48" spans="1:49" s="50" customFormat="1" ht="14.4">
      <c r="A48" s="44"/>
      <c r="B48" s="54" t="str">
        <f t="shared" si="1"/>
        <v/>
      </c>
      <c r="C48" s="160" t="str">
        <f t="shared" si="0"/>
        <v/>
      </c>
      <c r="D48" s="48"/>
      <c r="E48" s="48"/>
      <c r="F48" s="47"/>
      <c r="G48" s="47"/>
      <c r="H48" s="49"/>
      <c r="I48" s="49"/>
      <c r="J48" s="47"/>
      <c r="K48" s="54" t="str">
        <f>IF(ISBLANK(E48),"",VLOOKUP(B48,'Filter Data'!$A$1:$M$16,13,FALSE))</f>
        <v/>
      </c>
      <c r="L48" s="48"/>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row>
    <row r="49" spans="1:49" s="50" customFormat="1" ht="14.4">
      <c r="A49" s="44"/>
      <c r="B49" s="54" t="str">
        <f t="shared" si="1"/>
        <v/>
      </c>
      <c r="C49" s="160" t="str">
        <f t="shared" si="0"/>
        <v/>
      </c>
      <c r="D49" s="48"/>
      <c r="E49" s="48"/>
      <c r="F49" s="47"/>
      <c r="G49" s="47"/>
      <c r="H49" s="49"/>
      <c r="I49" s="49"/>
      <c r="J49" s="47"/>
      <c r="K49" s="54" t="str">
        <f>IF(ISBLANK(E49),"",VLOOKUP(B49,'Filter Data'!$A$1:$M$16,13,FALSE))</f>
        <v/>
      </c>
      <c r="L49" s="48"/>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s="50" customFormat="1" ht="14.4">
      <c r="A50" s="44"/>
      <c r="B50" s="54" t="str">
        <f t="shared" si="1"/>
        <v/>
      </c>
      <c r="C50" s="160" t="str">
        <f t="shared" si="0"/>
        <v/>
      </c>
      <c r="D50" s="48"/>
      <c r="E50" s="48"/>
      <c r="F50" s="47"/>
      <c r="G50" s="47"/>
      <c r="H50" s="49"/>
      <c r="I50" s="49"/>
      <c r="J50" s="47"/>
      <c r="K50" s="54" t="str">
        <f>IF(ISBLANK(E50),"",VLOOKUP(B50,'Filter Data'!$A$1:$M$16,13,FALSE))</f>
        <v/>
      </c>
      <c r="L50" s="48"/>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s="50" customFormat="1" ht="14.4">
      <c r="A51" s="44"/>
      <c r="B51" s="54" t="str">
        <f t="shared" si="1"/>
        <v/>
      </c>
      <c r="C51" s="160" t="str">
        <f t="shared" si="0"/>
        <v/>
      </c>
      <c r="D51" s="48"/>
      <c r="E51" s="48"/>
      <c r="F51" s="47"/>
      <c r="G51" s="47"/>
      <c r="H51" s="49"/>
      <c r="I51" s="49"/>
      <c r="J51" s="47"/>
      <c r="K51" s="54" t="str">
        <f>IF(ISBLANK(E51),"",VLOOKUP(B51,'Filter Data'!$A$1:$M$16,13,FALSE))</f>
        <v/>
      </c>
      <c r="L51" s="48"/>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s="50" customFormat="1" ht="14.4">
      <c r="A52" s="44"/>
      <c r="B52" s="54" t="str">
        <f t="shared" si="1"/>
        <v/>
      </c>
      <c r="C52" s="160" t="str">
        <f t="shared" si="0"/>
        <v/>
      </c>
      <c r="D52" s="48"/>
      <c r="E52" s="48"/>
      <c r="F52" s="47"/>
      <c r="G52" s="47"/>
      <c r="H52" s="49"/>
      <c r="I52" s="49"/>
      <c r="J52" s="47"/>
      <c r="K52" s="54" t="str">
        <f>IF(ISBLANK(E52),"",VLOOKUP(B52,'Filter Data'!$A$1:$M$16,13,FALSE))</f>
        <v/>
      </c>
      <c r="L52" s="48"/>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s="50" customFormat="1" ht="14.4">
      <c r="A53" s="44"/>
      <c r="B53" s="54" t="str">
        <f t="shared" si="1"/>
        <v/>
      </c>
      <c r="C53" s="160" t="str">
        <f t="shared" si="0"/>
        <v/>
      </c>
      <c r="D53" s="48"/>
      <c r="E53" s="48"/>
      <c r="F53" s="47"/>
      <c r="G53" s="47"/>
      <c r="H53" s="49"/>
      <c r="I53" s="49"/>
      <c r="J53" s="47"/>
      <c r="K53" s="54" t="str">
        <f>IF(ISBLANK(E53),"",VLOOKUP(B53,'Filter Data'!$A$1:$M$16,13,FALSE))</f>
        <v/>
      </c>
      <c r="L53" s="48"/>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s="50" customFormat="1" ht="14.4">
      <c r="A54" s="44"/>
      <c r="B54" s="54" t="str">
        <f t="shared" si="1"/>
        <v/>
      </c>
      <c r="C54" s="160" t="str">
        <f t="shared" si="0"/>
        <v/>
      </c>
      <c r="D54" s="48"/>
      <c r="E54" s="48"/>
      <c r="F54" s="47"/>
      <c r="G54" s="47"/>
      <c r="H54" s="49"/>
      <c r="I54" s="49"/>
      <c r="J54" s="47"/>
      <c r="K54" s="54" t="str">
        <f>IF(ISBLANK(E54),"",VLOOKUP(B54,'Filter Data'!$A$1:$M$16,13,FALSE))</f>
        <v/>
      </c>
      <c r="L54" s="48"/>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s="50" customFormat="1" ht="14.4">
      <c r="A55" s="44"/>
      <c r="B55" s="54" t="str">
        <f t="shared" si="1"/>
        <v/>
      </c>
      <c r="C55" s="160" t="str">
        <f t="shared" si="0"/>
        <v/>
      </c>
      <c r="D55" s="48"/>
      <c r="E55" s="48"/>
      <c r="F55" s="47"/>
      <c r="G55" s="47"/>
      <c r="H55" s="49"/>
      <c r="I55" s="49"/>
      <c r="J55" s="47"/>
      <c r="K55" s="54" t="str">
        <f>IF(ISBLANK(E55),"",VLOOKUP(B55,'Filter Data'!$A$1:$M$16,13,FALSE))</f>
        <v/>
      </c>
      <c r="L55" s="48"/>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s="50" customFormat="1" ht="14.4">
      <c r="A56" s="44"/>
      <c r="B56" s="54" t="str">
        <f t="shared" si="1"/>
        <v/>
      </c>
      <c r="C56" s="160" t="str">
        <f t="shared" si="0"/>
        <v/>
      </c>
      <c r="D56" s="48"/>
      <c r="E56" s="48"/>
      <c r="F56" s="47"/>
      <c r="G56" s="47"/>
      <c r="H56" s="49"/>
      <c r="I56" s="49"/>
      <c r="J56" s="47"/>
      <c r="K56" s="54" t="str">
        <f>IF(ISBLANK(E56),"",VLOOKUP(B56,'Filter Data'!$A$1:$M$16,13,FALSE))</f>
        <v/>
      </c>
      <c r="L56" s="48"/>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s="50" customFormat="1" ht="14.4">
      <c r="A57" s="44"/>
      <c r="B57" s="54" t="str">
        <f t="shared" si="1"/>
        <v/>
      </c>
      <c r="C57" s="160" t="str">
        <f t="shared" si="0"/>
        <v/>
      </c>
      <c r="D57" s="48"/>
      <c r="E57" s="48"/>
      <c r="F57" s="47"/>
      <c r="G57" s="47"/>
      <c r="H57" s="49"/>
      <c r="I57" s="49"/>
      <c r="J57" s="47"/>
      <c r="K57" s="54" t="str">
        <f>IF(ISBLANK(E57),"",VLOOKUP(B57,'Filter Data'!$A$1:$M$16,13,FALSE))</f>
        <v/>
      </c>
      <c r="L57" s="48"/>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s="50" customFormat="1" ht="14.4">
      <c r="A58" s="44"/>
      <c r="B58" s="54" t="str">
        <f t="shared" si="1"/>
        <v/>
      </c>
      <c r="C58" s="160" t="str">
        <f t="shared" si="0"/>
        <v/>
      </c>
      <c r="D58" s="48"/>
      <c r="E58" s="48"/>
      <c r="F58" s="47"/>
      <c r="G58" s="47"/>
      <c r="H58" s="49"/>
      <c r="I58" s="49"/>
      <c r="J58" s="47"/>
      <c r="K58" s="54" t="str">
        <f>IF(ISBLANK(E58),"",VLOOKUP(B58,'Filter Data'!$A$1:$M$16,13,FALSE))</f>
        <v/>
      </c>
      <c r="L58" s="48"/>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s="50" customFormat="1" ht="14.4">
      <c r="A59" s="44"/>
      <c r="B59" s="54" t="str">
        <f t="shared" si="1"/>
        <v/>
      </c>
      <c r="C59" s="160" t="str">
        <f t="shared" si="0"/>
        <v/>
      </c>
      <c r="D59" s="48"/>
      <c r="E59" s="48"/>
      <c r="F59" s="47"/>
      <c r="G59" s="47"/>
      <c r="H59" s="49"/>
      <c r="I59" s="49"/>
      <c r="J59" s="47"/>
      <c r="K59" s="54" t="str">
        <f>IF(ISBLANK(E59),"",VLOOKUP(B59,'Filter Data'!$A$1:$M$16,13,FALSE))</f>
        <v/>
      </c>
      <c r="L59" s="48"/>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s="50" customFormat="1" ht="14.4">
      <c r="A60" s="44"/>
      <c r="B60" s="54" t="str">
        <f t="shared" si="1"/>
        <v/>
      </c>
      <c r="C60" s="160" t="str">
        <f t="shared" si="0"/>
        <v/>
      </c>
      <c r="D60" s="48"/>
      <c r="E60" s="48"/>
      <c r="F60" s="47"/>
      <c r="G60" s="47"/>
      <c r="H60" s="49"/>
      <c r="I60" s="49"/>
      <c r="J60" s="47"/>
      <c r="K60" s="54" t="str">
        <f>IF(ISBLANK(E60),"",VLOOKUP(B60,'Filter Data'!$A$1:$M$16,13,FALSE))</f>
        <v/>
      </c>
      <c r="L60" s="48"/>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s="50" customFormat="1" ht="14.4">
      <c r="A61" s="44"/>
      <c r="B61" s="54" t="str">
        <f t="shared" si="1"/>
        <v/>
      </c>
      <c r="C61" s="160" t="str">
        <f t="shared" si="0"/>
        <v/>
      </c>
      <c r="D61" s="48"/>
      <c r="E61" s="48"/>
      <c r="F61" s="47"/>
      <c r="G61" s="47"/>
      <c r="H61" s="49"/>
      <c r="I61" s="49"/>
      <c r="J61" s="47"/>
      <c r="K61" s="54" t="str">
        <f>IF(ISBLANK(E61),"",VLOOKUP(B61,'Filter Data'!$A$1:$M$16,13,FALSE))</f>
        <v/>
      </c>
      <c r="L61" s="48"/>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s="50" customFormat="1" ht="14.4">
      <c r="A62" s="44"/>
      <c r="B62" s="54" t="str">
        <f t="shared" si="1"/>
        <v/>
      </c>
      <c r="C62" s="160" t="str">
        <f t="shared" si="0"/>
        <v/>
      </c>
      <c r="D62" s="48"/>
      <c r="E62" s="48"/>
      <c r="F62" s="47"/>
      <c r="G62" s="47"/>
      <c r="H62" s="49"/>
      <c r="I62" s="49"/>
      <c r="J62" s="47"/>
      <c r="K62" s="54" t="str">
        <f>IF(ISBLANK(E62),"",VLOOKUP(B62,'Filter Data'!$A$1:$M$16,13,FALSE))</f>
        <v/>
      </c>
      <c r="L62" s="48"/>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s="50" customFormat="1" ht="14.4">
      <c r="A63" s="44"/>
      <c r="B63" s="54" t="str">
        <f t="shared" si="1"/>
        <v/>
      </c>
      <c r="C63" s="160" t="str">
        <f t="shared" si="0"/>
        <v/>
      </c>
      <c r="D63" s="48"/>
      <c r="E63" s="48"/>
      <c r="F63" s="47"/>
      <c r="G63" s="47"/>
      <c r="H63" s="49"/>
      <c r="I63" s="49"/>
      <c r="J63" s="47"/>
      <c r="K63" s="54" t="str">
        <f>IF(ISBLANK(E63),"",VLOOKUP(B63,'Filter Data'!$A$1:$M$16,13,FALSE))</f>
        <v/>
      </c>
      <c r="L63" s="48"/>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s="50" customFormat="1" ht="14.4">
      <c r="A64" s="44"/>
      <c r="B64" s="54" t="str">
        <f t="shared" si="1"/>
        <v/>
      </c>
      <c r="C64" s="160" t="str">
        <f t="shared" si="0"/>
        <v/>
      </c>
      <c r="D64" s="48"/>
      <c r="E64" s="48"/>
      <c r="F64" s="47"/>
      <c r="G64" s="47"/>
      <c r="H64" s="49"/>
      <c r="I64" s="49"/>
      <c r="J64" s="47"/>
      <c r="K64" s="54" t="str">
        <f>IF(ISBLANK(E64),"",VLOOKUP(B64,'Filter Data'!$A$1:$M$16,13,FALSE))</f>
        <v/>
      </c>
      <c r="L64" s="48"/>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s="50" customFormat="1" ht="14.4">
      <c r="A65" s="44"/>
      <c r="B65" s="54" t="str">
        <f t="shared" si="1"/>
        <v/>
      </c>
      <c r="C65" s="160" t="str">
        <f t="shared" si="0"/>
        <v/>
      </c>
      <c r="D65" s="48"/>
      <c r="E65" s="48"/>
      <c r="F65" s="47"/>
      <c r="G65" s="47"/>
      <c r="H65" s="49"/>
      <c r="I65" s="49"/>
      <c r="J65" s="47"/>
      <c r="K65" s="54" t="str">
        <f>IF(ISBLANK(E65),"",VLOOKUP(B65,'Filter Data'!$A$1:$M$16,13,FALSE))</f>
        <v/>
      </c>
      <c r="L65" s="48"/>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s="50" customFormat="1" ht="14.4">
      <c r="A66" s="44"/>
      <c r="B66" s="54" t="str">
        <f t="shared" si="1"/>
        <v/>
      </c>
      <c r="C66" s="160" t="str">
        <f t="shared" si="0"/>
        <v/>
      </c>
      <c r="D66" s="48"/>
      <c r="E66" s="48"/>
      <c r="F66" s="47"/>
      <c r="G66" s="47"/>
      <c r="H66" s="49"/>
      <c r="I66" s="49"/>
      <c r="J66" s="47"/>
      <c r="K66" s="54" t="str">
        <f>IF(ISBLANK(E66),"",VLOOKUP(B66,'Filter Data'!$A$1:$M$16,13,FALSE))</f>
        <v/>
      </c>
      <c r="L66" s="48"/>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s="50" customFormat="1" ht="14.4">
      <c r="A67" s="44"/>
      <c r="B67" s="54" t="str">
        <f t="shared" si="1"/>
        <v/>
      </c>
      <c r="C67" s="160" t="str">
        <f t="shared" si="0"/>
        <v/>
      </c>
      <c r="D67" s="48"/>
      <c r="E67" s="48"/>
      <c r="F67" s="47"/>
      <c r="G67" s="47"/>
      <c r="H67" s="49"/>
      <c r="I67" s="49"/>
      <c r="J67" s="47"/>
      <c r="K67" s="54" t="str">
        <f>IF(ISBLANK(E67),"",VLOOKUP(B67,'Filter Data'!$A$1:$M$16,13,FALSE))</f>
        <v/>
      </c>
      <c r="L67" s="48"/>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s="50" customFormat="1" ht="14.4">
      <c r="A68" s="44"/>
      <c r="B68" s="54" t="str">
        <f t="shared" si="1"/>
        <v/>
      </c>
      <c r="C68" s="160" t="str">
        <f t="shared" si="0"/>
        <v/>
      </c>
      <c r="D68" s="48"/>
      <c r="E68" s="48"/>
      <c r="F68" s="47"/>
      <c r="G68" s="47"/>
      <c r="H68" s="49"/>
      <c r="I68" s="49"/>
      <c r="J68" s="47"/>
      <c r="K68" s="54" t="str">
        <f>IF(ISBLANK(E68),"",VLOOKUP(B68,'Filter Data'!$A$1:$M$16,13,FALSE))</f>
        <v/>
      </c>
      <c r="L68" s="48"/>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s="50" customFormat="1" ht="14.4">
      <c r="A69" s="44"/>
      <c r="B69" s="54" t="str">
        <f t="shared" si="1"/>
        <v/>
      </c>
      <c r="C69" s="160" t="str">
        <f t="shared" si="0"/>
        <v/>
      </c>
      <c r="D69" s="48"/>
      <c r="E69" s="48"/>
      <c r="F69" s="47"/>
      <c r="G69" s="47"/>
      <c r="H69" s="49"/>
      <c r="I69" s="49"/>
      <c r="J69" s="47"/>
      <c r="K69" s="54" t="str">
        <f>IF(ISBLANK(E69),"",VLOOKUP(B69,'Filter Data'!$A$1:$M$16,13,FALSE))</f>
        <v/>
      </c>
      <c r="L69" s="48"/>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s="50" customFormat="1" ht="14.4">
      <c r="A70" s="44"/>
      <c r="B70" s="54" t="str">
        <f t="shared" si="1"/>
        <v/>
      </c>
      <c r="C70" s="160" t="str">
        <f t="shared" si="0"/>
        <v/>
      </c>
      <c r="D70" s="48"/>
      <c r="E70" s="48"/>
      <c r="F70" s="47"/>
      <c r="G70" s="47"/>
      <c r="H70" s="49"/>
      <c r="I70" s="49"/>
      <c r="J70" s="47"/>
      <c r="K70" s="54" t="str">
        <f>IF(ISBLANK(E70),"",VLOOKUP(B70,'Filter Data'!$A$1:$M$16,13,FALSE))</f>
        <v/>
      </c>
      <c r="L70" s="48"/>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s="50" customFormat="1" ht="14.4">
      <c r="A71" s="44"/>
      <c r="B71" s="54" t="str">
        <f t="shared" si="1"/>
        <v/>
      </c>
      <c r="C71" s="160" t="str">
        <f t="shared" si="0"/>
        <v/>
      </c>
      <c r="D71" s="48"/>
      <c r="E71" s="48"/>
      <c r="F71" s="47"/>
      <c r="G71" s="47"/>
      <c r="H71" s="49"/>
      <c r="I71" s="49"/>
      <c r="J71" s="47"/>
      <c r="K71" s="54" t="str">
        <f>IF(ISBLANK(E71),"",VLOOKUP(B71,'Filter Data'!$A$1:$M$16,13,FALSE))</f>
        <v/>
      </c>
      <c r="L71" s="48"/>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s="50" customFormat="1" ht="14.4">
      <c r="A72" s="44"/>
      <c r="B72" s="54" t="str">
        <f t="shared" si="1"/>
        <v/>
      </c>
      <c r="C72" s="160" t="str">
        <f t="shared" si="0"/>
        <v/>
      </c>
      <c r="D72" s="48"/>
      <c r="E72" s="48"/>
      <c r="F72" s="47"/>
      <c r="G72" s="47"/>
      <c r="H72" s="49"/>
      <c r="I72" s="49"/>
      <c r="J72" s="47"/>
      <c r="K72" s="54" t="str">
        <f>IF(ISBLANK(E72),"",VLOOKUP(B72,'Filter Data'!$A$1:$M$16,13,FALSE))</f>
        <v/>
      </c>
      <c r="L72" s="48"/>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s="50" customFormat="1" ht="14.4">
      <c r="A73" s="44"/>
      <c r="B73" s="54" t="str">
        <f t="shared" si="1"/>
        <v/>
      </c>
      <c r="C73" s="160" t="str">
        <f t="shared" si="0"/>
        <v/>
      </c>
      <c r="D73" s="48"/>
      <c r="E73" s="48"/>
      <c r="F73" s="47"/>
      <c r="G73" s="47"/>
      <c r="H73" s="49"/>
      <c r="I73" s="49"/>
      <c r="J73" s="47"/>
      <c r="K73" s="54" t="str">
        <f>IF(ISBLANK(E73),"",VLOOKUP(B73,'Filter Data'!$A$1:$M$16,13,FALSE))</f>
        <v/>
      </c>
      <c r="L73" s="48"/>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s="50" customFormat="1" ht="14.4">
      <c r="A74" s="44"/>
      <c r="B74" s="54" t="str">
        <f t="shared" si="1"/>
        <v/>
      </c>
      <c r="C74" s="160" t="str">
        <f t="shared" si="0"/>
        <v/>
      </c>
      <c r="D74" s="48"/>
      <c r="E74" s="48"/>
      <c r="F74" s="47"/>
      <c r="G74" s="47"/>
      <c r="H74" s="49"/>
      <c r="I74" s="49"/>
      <c r="J74" s="47"/>
      <c r="K74" s="54" t="str">
        <f>IF(ISBLANK(E74),"",VLOOKUP(B74,'Filter Data'!$A$1:$M$16,13,FALSE))</f>
        <v/>
      </c>
      <c r="L74" s="48"/>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row r="75" spans="1:49" s="50" customFormat="1" ht="14.4">
      <c r="A75" s="44"/>
      <c r="B75" s="54" t="str">
        <f t="shared" si="1"/>
        <v/>
      </c>
      <c r="C75" s="160" t="str">
        <f t="shared" si="0"/>
        <v/>
      </c>
      <c r="D75" s="48"/>
      <c r="E75" s="48"/>
      <c r="F75" s="47"/>
      <c r="G75" s="47"/>
      <c r="H75" s="49"/>
      <c r="I75" s="49"/>
      <c r="J75" s="47"/>
      <c r="K75" s="54" t="str">
        <f>IF(ISBLANK(E75),"",VLOOKUP(B75,'Filter Data'!$A$1:$M$16,13,FALSE))</f>
        <v/>
      </c>
      <c r="L75" s="48"/>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row>
    <row r="76" spans="1:49" s="50" customFormat="1" ht="14.4">
      <c r="A76" s="44"/>
      <c r="B76" s="54" t="str">
        <f t="shared" si="1"/>
        <v/>
      </c>
      <c r="C76" s="160" t="str">
        <f t="shared" si="0"/>
        <v/>
      </c>
      <c r="D76" s="48"/>
      <c r="E76" s="48"/>
      <c r="F76" s="47"/>
      <c r="G76" s="47"/>
      <c r="H76" s="49"/>
      <c r="I76" s="49"/>
      <c r="J76" s="47"/>
      <c r="K76" s="54" t="str">
        <f>IF(ISBLANK(E76),"",VLOOKUP(B76,'Filter Data'!$A$1:$M$16,13,FALSE))</f>
        <v/>
      </c>
      <c r="L76" s="48"/>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row>
    <row r="77" spans="1:49" s="50" customFormat="1" ht="14.4">
      <c r="A77" s="44"/>
      <c r="B77" s="54" t="str">
        <f t="shared" si="1"/>
        <v/>
      </c>
      <c r="C77" s="160" t="str">
        <f t="shared" si="0"/>
        <v/>
      </c>
      <c r="D77" s="48"/>
      <c r="E77" s="48"/>
      <c r="F77" s="47"/>
      <c r="G77" s="47"/>
      <c r="H77" s="49"/>
      <c r="I77" s="49"/>
      <c r="J77" s="47"/>
      <c r="K77" s="54" t="str">
        <f>IF(ISBLANK(E77),"",VLOOKUP(B77,'Filter Data'!$A$1:$M$16,13,FALSE))</f>
        <v/>
      </c>
      <c r="L77" s="48"/>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row>
    <row r="78" spans="1:49" s="50" customFormat="1" ht="14.4">
      <c r="A78" s="44"/>
      <c r="B78" s="54" t="str">
        <f t="shared" ref="B78:B141" si="2">IF(ISBLANK(E78),"",$B$9)</f>
        <v/>
      </c>
      <c r="C78" s="160" t="str">
        <f t="shared" ref="C78:C141" si="3">IF(ISBLANK(E78),"",$C$9)</f>
        <v/>
      </c>
      <c r="D78" s="48"/>
      <c r="E78" s="48"/>
      <c r="F78" s="47"/>
      <c r="G78" s="47"/>
      <c r="H78" s="49"/>
      <c r="I78" s="49"/>
      <c r="J78" s="47"/>
      <c r="K78" s="54" t="str">
        <f>IF(ISBLANK(E78),"",VLOOKUP(B78,'Filter Data'!$A$1:$M$16,13,FALSE))</f>
        <v/>
      </c>
      <c r="L78" s="48"/>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row>
    <row r="79" spans="1:49" s="50" customFormat="1" ht="14.4">
      <c r="A79" s="44"/>
      <c r="B79" s="54" t="str">
        <f t="shared" si="2"/>
        <v/>
      </c>
      <c r="C79" s="160" t="str">
        <f t="shared" si="3"/>
        <v/>
      </c>
      <c r="D79" s="48"/>
      <c r="E79" s="48"/>
      <c r="F79" s="47"/>
      <c r="G79" s="47"/>
      <c r="H79" s="49"/>
      <c r="I79" s="49"/>
      <c r="J79" s="47"/>
      <c r="K79" s="54" t="str">
        <f>IF(ISBLANK(E79),"",VLOOKUP(B79,'Filter Data'!$A$1:$M$16,13,FALSE))</f>
        <v/>
      </c>
      <c r="L79" s="48"/>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row>
    <row r="80" spans="1:49" s="50" customFormat="1" ht="14.4">
      <c r="A80" s="44"/>
      <c r="B80" s="54" t="str">
        <f t="shared" si="2"/>
        <v/>
      </c>
      <c r="C80" s="160" t="str">
        <f t="shared" si="3"/>
        <v/>
      </c>
      <c r="D80" s="48"/>
      <c r="E80" s="48"/>
      <c r="F80" s="47"/>
      <c r="G80" s="47"/>
      <c r="H80" s="49"/>
      <c r="I80" s="49"/>
      <c r="J80" s="47"/>
      <c r="K80" s="54" t="str">
        <f>IF(ISBLANK(E80),"",VLOOKUP(B80,'Filter Data'!$A$1:$M$16,13,FALSE))</f>
        <v/>
      </c>
      <c r="L80" s="48"/>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row>
    <row r="81" spans="1:49" s="50" customFormat="1" ht="14.4">
      <c r="A81" s="44"/>
      <c r="B81" s="54" t="str">
        <f t="shared" si="2"/>
        <v/>
      </c>
      <c r="C81" s="160" t="str">
        <f t="shared" si="3"/>
        <v/>
      </c>
      <c r="D81" s="48"/>
      <c r="E81" s="48"/>
      <c r="F81" s="47"/>
      <c r="G81" s="47"/>
      <c r="H81" s="49"/>
      <c r="I81" s="49"/>
      <c r="J81" s="47"/>
      <c r="K81" s="54" t="str">
        <f>IF(ISBLANK(E81),"",VLOOKUP(B81,'Filter Data'!$A$1:$M$16,13,FALSE))</f>
        <v/>
      </c>
      <c r="L81" s="48"/>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row>
    <row r="82" spans="1:49" s="50" customFormat="1" ht="14.4">
      <c r="A82" s="44"/>
      <c r="B82" s="54" t="str">
        <f t="shared" si="2"/>
        <v/>
      </c>
      <c r="C82" s="160" t="str">
        <f t="shared" si="3"/>
        <v/>
      </c>
      <c r="D82" s="48"/>
      <c r="E82" s="48"/>
      <c r="F82" s="47"/>
      <c r="G82" s="47"/>
      <c r="H82" s="49"/>
      <c r="I82" s="49"/>
      <c r="J82" s="47"/>
      <c r="K82" s="54" t="str">
        <f>IF(ISBLANK(E82),"",VLOOKUP(B82,'Filter Data'!$A$1:$M$16,13,FALSE))</f>
        <v/>
      </c>
      <c r="L82" s="48"/>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row>
    <row r="83" spans="1:49" s="50" customFormat="1" ht="14.4">
      <c r="A83" s="44"/>
      <c r="B83" s="54" t="str">
        <f t="shared" si="2"/>
        <v/>
      </c>
      <c r="C83" s="160" t="str">
        <f t="shared" si="3"/>
        <v/>
      </c>
      <c r="D83" s="48"/>
      <c r="E83" s="48"/>
      <c r="F83" s="47"/>
      <c r="G83" s="47"/>
      <c r="H83" s="49"/>
      <c r="I83" s="49"/>
      <c r="J83" s="47"/>
      <c r="K83" s="54" t="str">
        <f>IF(ISBLANK(E83),"",VLOOKUP(B83,'Filter Data'!$A$1:$M$16,13,FALSE))</f>
        <v/>
      </c>
      <c r="L83" s="48"/>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row>
    <row r="84" spans="1:49" s="50" customFormat="1" ht="14.4">
      <c r="A84" s="44"/>
      <c r="B84" s="54" t="str">
        <f t="shared" si="2"/>
        <v/>
      </c>
      <c r="C84" s="160" t="str">
        <f t="shared" si="3"/>
        <v/>
      </c>
      <c r="D84" s="48"/>
      <c r="E84" s="48"/>
      <c r="F84" s="47"/>
      <c r="G84" s="47"/>
      <c r="H84" s="49"/>
      <c r="I84" s="49"/>
      <c r="J84" s="47"/>
      <c r="K84" s="54" t="str">
        <f>IF(ISBLANK(E84),"",VLOOKUP(B84,'Filter Data'!$A$1:$M$16,13,FALSE))</f>
        <v/>
      </c>
      <c r="L84" s="48"/>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row>
    <row r="85" spans="1:49" s="50" customFormat="1" ht="14.4">
      <c r="A85" s="44"/>
      <c r="B85" s="54" t="str">
        <f t="shared" si="2"/>
        <v/>
      </c>
      <c r="C85" s="160" t="str">
        <f t="shared" si="3"/>
        <v/>
      </c>
      <c r="D85" s="48"/>
      <c r="E85" s="48"/>
      <c r="F85" s="47"/>
      <c r="G85" s="47"/>
      <c r="H85" s="49"/>
      <c r="I85" s="49"/>
      <c r="J85" s="47"/>
      <c r="K85" s="54" t="str">
        <f>IF(ISBLANK(E85),"",VLOOKUP(B85,'Filter Data'!$A$1:$M$16,13,FALSE))</f>
        <v/>
      </c>
      <c r="L85" s="48"/>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row>
    <row r="86" spans="1:49" s="50" customFormat="1" ht="14.4">
      <c r="A86" s="44"/>
      <c r="B86" s="54" t="str">
        <f t="shared" si="2"/>
        <v/>
      </c>
      <c r="C86" s="160" t="str">
        <f t="shared" si="3"/>
        <v/>
      </c>
      <c r="D86" s="48"/>
      <c r="E86" s="48"/>
      <c r="F86" s="47"/>
      <c r="G86" s="47"/>
      <c r="H86" s="49"/>
      <c r="I86" s="49"/>
      <c r="J86" s="47"/>
      <c r="K86" s="54" t="str">
        <f>IF(ISBLANK(E86),"",VLOOKUP(B86,'Filter Data'!$A$1:$M$16,13,FALSE))</f>
        <v/>
      </c>
      <c r="L86" s="48"/>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row>
    <row r="87" spans="1:49" s="50" customFormat="1" ht="14.4">
      <c r="A87" s="44"/>
      <c r="B87" s="54" t="str">
        <f t="shared" si="2"/>
        <v/>
      </c>
      <c r="C87" s="160" t="str">
        <f t="shared" si="3"/>
        <v/>
      </c>
      <c r="D87" s="48"/>
      <c r="E87" s="48"/>
      <c r="F87" s="47"/>
      <c r="G87" s="47"/>
      <c r="H87" s="49"/>
      <c r="I87" s="49"/>
      <c r="J87" s="47"/>
      <c r="K87" s="54" t="str">
        <f>IF(ISBLANK(E87),"",VLOOKUP(B87,'Filter Data'!$A$1:$M$16,13,FALSE))</f>
        <v/>
      </c>
      <c r="L87" s="48"/>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row>
    <row r="88" spans="1:49" s="50" customFormat="1" ht="14.4">
      <c r="A88" s="44"/>
      <c r="B88" s="54" t="str">
        <f t="shared" si="2"/>
        <v/>
      </c>
      <c r="C88" s="160" t="str">
        <f t="shared" si="3"/>
        <v/>
      </c>
      <c r="D88" s="48"/>
      <c r="E88" s="48"/>
      <c r="F88" s="47"/>
      <c r="G88" s="47"/>
      <c r="H88" s="49"/>
      <c r="I88" s="49"/>
      <c r="J88" s="47"/>
      <c r="K88" s="54" t="str">
        <f>IF(ISBLANK(E88),"",VLOOKUP(B88,'Filter Data'!$A$1:$M$16,13,FALSE))</f>
        <v/>
      </c>
      <c r="L88" s="48"/>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row>
    <row r="89" spans="1:49" s="50" customFormat="1" ht="14.4">
      <c r="A89" s="44"/>
      <c r="B89" s="54" t="str">
        <f t="shared" si="2"/>
        <v/>
      </c>
      <c r="C89" s="160" t="str">
        <f t="shared" si="3"/>
        <v/>
      </c>
      <c r="D89" s="48"/>
      <c r="E89" s="48"/>
      <c r="F89" s="47"/>
      <c r="G89" s="47"/>
      <c r="H89" s="49"/>
      <c r="I89" s="49"/>
      <c r="J89" s="47"/>
      <c r="K89" s="54" t="str">
        <f>IF(ISBLANK(E89),"",VLOOKUP(B89,'Filter Data'!$A$1:$M$16,13,FALSE))</f>
        <v/>
      </c>
      <c r="L89" s="48"/>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row>
    <row r="90" spans="1:49" s="50" customFormat="1" ht="14.4">
      <c r="A90" s="44"/>
      <c r="B90" s="54" t="str">
        <f t="shared" si="2"/>
        <v/>
      </c>
      <c r="C90" s="160" t="str">
        <f t="shared" si="3"/>
        <v/>
      </c>
      <c r="D90" s="48"/>
      <c r="E90" s="48"/>
      <c r="F90" s="47"/>
      <c r="G90" s="47"/>
      <c r="H90" s="49"/>
      <c r="I90" s="49"/>
      <c r="J90" s="47"/>
      <c r="K90" s="54" t="str">
        <f>IF(ISBLANK(E90),"",VLOOKUP(B90,'Filter Data'!$A$1:$M$16,13,FALSE))</f>
        <v/>
      </c>
      <c r="L90" s="48"/>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row>
    <row r="91" spans="1:49" s="50" customFormat="1" ht="14.4">
      <c r="A91" s="44"/>
      <c r="B91" s="54" t="str">
        <f t="shared" si="2"/>
        <v/>
      </c>
      <c r="C91" s="160" t="str">
        <f t="shared" si="3"/>
        <v/>
      </c>
      <c r="D91" s="48"/>
      <c r="E91" s="48"/>
      <c r="F91" s="47"/>
      <c r="G91" s="47"/>
      <c r="H91" s="49"/>
      <c r="I91" s="49"/>
      <c r="J91" s="47"/>
      <c r="K91" s="54" t="str">
        <f>IF(ISBLANK(E91),"",VLOOKUP(B91,'Filter Data'!$A$1:$M$16,13,FALSE))</f>
        <v/>
      </c>
      <c r="L91" s="48"/>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row>
    <row r="92" spans="1:49" s="50" customFormat="1" ht="14.4">
      <c r="A92" s="44"/>
      <c r="B92" s="54" t="str">
        <f t="shared" si="2"/>
        <v/>
      </c>
      <c r="C92" s="160" t="str">
        <f t="shared" si="3"/>
        <v/>
      </c>
      <c r="D92" s="48"/>
      <c r="E92" s="48"/>
      <c r="F92" s="47"/>
      <c r="G92" s="47"/>
      <c r="H92" s="49"/>
      <c r="I92" s="49"/>
      <c r="J92" s="47"/>
      <c r="K92" s="54" t="str">
        <f>IF(ISBLANK(E92),"",VLOOKUP(B92,'Filter Data'!$A$1:$M$16,13,FALSE))</f>
        <v/>
      </c>
      <c r="L92" s="48"/>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row>
    <row r="93" spans="1:49" s="50" customFormat="1" ht="14.4">
      <c r="A93" s="44"/>
      <c r="B93" s="54" t="str">
        <f t="shared" si="2"/>
        <v/>
      </c>
      <c r="C93" s="160" t="str">
        <f t="shared" si="3"/>
        <v/>
      </c>
      <c r="D93" s="48"/>
      <c r="E93" s="48"/>
      <c r="F93" s="47"/>
      <c r="G93" s="47"/>
      <c r="H93" s="49"/>
      <c r="I93" s="49"/>
      <c r="J93" s="47"/>
      <c r="K93" s="54" t="str">
        <f>IF(ISBLANK(E93),"",VLOOKUP(B93,'Filter Data'!$A$1:$M$16,13,FALSE))</f>
        <v/>
      </c>
      <c r="L93" s="48"/>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row>
    <row r="94" spans="1:49" s="50" customFormat="1" ht="14.4">
      <c r="A94" s="44"/>
      <c r="B94" s="54" t="str">
        <f t="shared" si="2"/>
        <v/>
      </c>
      <c r="C94" s="160" t="str">
        <f t="shared" si="3"/>
        <v/>
      </c>
      <c r="D94" s="48"/>
      <c r="E94" s="48"/>
      <c r="F94" s="47"/>
      <c r="G94" s="47"/>
      <c r="H94" s="49"/>
      <c r="I94" s="49"/>
      <c r="J94" s="47"/>
      <c r="K94" s="54" t="str">
        <f>IF(ISBLANK(E94),"",VLOOKUP(B94,'Filter Data'!$A$1:$M$16,13,FALSE))</f>
        <v/>
      </c>
      <c r="L94" s="48"/>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row>
    <row r="95" spans="1:49" s="50" customFormat="1" ht="14.55" customHeight="1">
      <c r="A95" s="44"/>
      <c r="B95" s="54" t="str">
        <f t="shared" si="2"/>
        <v/>
      </c>
      <c r="C95" s="160" t="str">
        <f t="shared" si="3"/>
        <v/>
      </c>
      <c r="D95" s="48"/>
      <c r="E95" s="48"/>
      <c r="F95" s="47"/>
      <c r="G95" s="47"/>
      <c r="H95" s="49"/>
      <c r="I95" s="49"/>
      <c r="J95" s="47"/>
      <c r="K95" s="54" t="str">
        <f>IF(ISBLANK(E95),"",VLOOKUP(B95,'Filter Data'!$A$1:$M$16,13,FALSE))</f>
        <v/>
      </c>
      <c r="L95" s="48"/>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row>
    <row r="96" spans="1:49" s="50" customFormat="1" ht="14.4">
      <c r="A96" s="44"/>
      <c r="B96" s="54" t="str">
        <f t="shared" si="2"/>
        <v/>
      </c>
      <c r="C96" s="160" t="str">
        <f t="shared" si="3"/>
        <v/>
      </c>
      <c r="D96" s="48"/>
      <c r="E96" s="48"/>
      <c r="F96" s="47"/>
      <c r="G96" s="47"/>
      <c r="H96" s="49"/>
      <c r="I96" s="49"/>
      <c r="J96" s="47"/>
      <c r="K96" s="54" t="str">
        <f>IF(ISBLANK(E96),"",VLOOKUP(B96,'Filter Data'!$A$1:$M$16,13,FALSE))</f>
        <v/>
      </c>
      <c r="L96" s="48"/>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row>
    <row r="97" spans="1:49" s="50" customFormat="1" ht="14.4">
      <c r="A97" s="44"/>
      <c r="B97" s="54" t="str">
        <f t="shared" si="2"/>
        <v/>
      </c>
      <c r="C97" s="160" t="str">
        <f t="shared" si="3"/>
        <v/>
      </c>
      <c r="D97" s="48"/>
      <c r="E97" s="48"/>
      <c r="F97" s="47"/>
      <c r="G97" s="47"/>
      <c r="H97" s="49"/>
      <c r="I97" s="49"/>
      <c r="J97" s="47"/>
      <c r="K97" s="54" t="str">
        <f>IF(ISBLANK(E97),"",VLOOKUP(B97,'Filter Data'!$A$1:$M$16,13,FALSE))</f>
        <v/>
      </c>
      <c r="L97" s="48"/>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row>
    <row r="98" spans="1:49" s="50" customFormat="1" ht="14.4">
      <c r="A98" s="44"/>
      <c r="B98" s="54" t="str">
        <f t="shared" si="2"/>
        <v/>
      </c>
      <c r="C98" s="160" t="str">
        <f t="shared" si="3"/>
        <v/>
      </c>
      <c r="D98" s="48"/>
      <c r="E98" s="48"/>
      <c r="F98" s="47"/>
      <c r="G98" s="47"/>
      <c r="H98" s="49"/>
      <c r="I98" s="49"/>
      <c r="J98" s="47"/>
      <c r="K98" s="54" t="str">
        <f>IF(ISBLANK(E98),"",VLOOKUP(B98,'Filter Data'!$A$1:$M$16,13,FALSE))</f>
        <v/>
      </c>
      <c r="L98" s="48"/>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row>
    <row r="99" spans="1:49" s="50" customFormat="1" ht="14.4">
      <c r="A99" s="44"/>
      <c r="B99" s="54" t="str">
        <f t="shared" si="2"/>
        <v/>
      </c>
      <c r="C99" s="160" t="str">
        <f t="shared" si="3"/>
        <v/>
      </c>
      <c r="D99" s="48"/>
      <c r="E99" s="48"/>
      <c r="F99" s="47"/>
      <c r="G99" s="47"/>
      <c r="H99" s="49"/>
      <c r="I99" s="49"/>
      <c r="J99" s="47"/>
      <c r="K99" s="54" t="str">
        <f>IF(ISBLANK(E99),"",VLOOKUP(B99,'Filter Data'!$A$1:$M$16,13,FALSE))</f>
        <v/>
      </c>
      <c r="L99" s="48"/>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row>
    <row r="100" spans="1:49" s="50" customFormat="1" ht="14.4">
      <c r="A100" s="44"/>
      <c r="B100" s="54" t="str">
        <f t="shared" si="2"/>
        <v/>
      </c>
      <c r="C100" s="160" t="str">
        <f t="shared" si="3"/>
        <v/>
      </c>
      <c r="D100" s="48"/>
      <c r="E100" s="48"/>
      <c r="F100" s="47"/>
      <c r="G100" s="47"/>
      <c r="H100" s="49"/>
      <c r="I100" s="49"/>
      <c r="J100" s="47"/>
      <c r="K100" s="54" t="str">
        <f>IF(ISBLANK(E100),"",VLOOKUP(B100,'Filter Data'!$A$1:$M$16,13,FALSE))</f>
        <v/>
      </c>
      <c r="L100" s="48"/>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row>
    <row r="101" spans="1:49" s="50" customFormat="1" ht="14.4">
      <c r="A101" s="44"/>
      <c r="B101" s="54" t="str">
        <f t="shared" si="2"/>
        <v/>
      </c>
      <c r="C101" s="160" t="str">
        <f t="shared" si="3"/>
        <v/>
      </c>
      <c r="D101" s="48"/>
      <c r="E101" s="48"/>
      <c r="F101" s="47"/>
      <c r="G101" s="47"/>
      <c r="H101" s="49"/>
      <c r="I101" s="49"/>
      <c r="J101" s="47"/>
      <c r="K101" s="54" t="str">
        <f>IF(ISBLANK(E101),"",VLOOKUP(B101,'Filter Data'!$A$1:$M$16,13,FALSE))</f>
        <v/>
      </c>
      <c r="L101" s="48"/>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row>
    <row r="102" spans="1:49" s="50" customFormat="1" ht="14.4">
      <c r="A102" s="44"/>
      <c r="B102" s="54" t="str">
        <f t="shared" si="2"/>
        <v/>
      </c>
      <c r="C102" s="160" t="str">
        <f t="shared" si="3"/>
        <v/>
      </c>
      <c r="D102" s="48"/>
      <c r="E102" s="48"/>
      <c r="F102" s="47"/>
      <c r="G102" s="47"/>
      <c r="H102" s="49"/>
      <c r="I102" s="49"/>
      <c r="J102" s="47"/>
      <c r="K102" s="54" t="str">
        <f>IF(ISBLANK(E102),"",VLOOKUP(B102,'Filter Data'!$A$1:$M$16,13,FALSE))</f>
        <v/>
      </c>
      <c r="L102" s="48"/>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row>
    <row r="103" spans="1:49" s="50" customFormat="1" ht="14.4">
      <c r="A103" s="44"/>
      <c r="B103" s="54" t="str">
        <f t="shared" si="2"/>
        <v/>
      </c>
      <c r="C103" s="160" t="str">
        <f t="shared" si="3"/>
        <v/>
      </c>
      <c r="D103" s="48"/>
      <c r="E103" s="48"/>
      <c r="F103" s="47"/>
      <c r="G103" s="47"/>
      <c r="H103" s="49"/>
      <c r="I103" s="49"/>
      <c r="J103" s="47"/>
      <c r="K103" s="54" t="str">
        <f>IF(ISBLANK(E103),"",VLOOKUP(B103,'Filter Data'!$A$1:$M$16,13,FALSE))</f>
        <v/>
      </c>
      <c r="L103" s="48"/>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row>
    <row r="104" spans="1:49" s="50" customFormat="1" ht="14.4">
      <c r="A104" s="44"/>
      <c r="B104" s="54" t="str">
        <f t="shared" si="2"/>
        <v/>
      </c>
      <c r="C104" s="160" t="str">
        <f t="shared" si="3"/>
        <v/>
      </c>
      <c r="D104" s="48"/>
      <c r="E104" s="48"/>
      <c r="F104" s="47"/>
      <c r="G104" s="47"/>
      <c r="H104" s="49"/>
      <c r="I104" s="49"/>
      <c r="J104" s="47"/>
      <c r="K104" s="54" t="str">
        <f>IF(ISBLANK(E104),"",VLOOKUP(B104,'Filter Data'!$A$1:$M$16,13,FALSE))</f>
        <v/>
      </c>
      <c r="L104" s="48"/>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row>
    <row r="105" spans="1:49" s="50" customFormat="1" ht="14.4">
      <c r="A105" s="44"/>
      <c r="B105" s="54" t="str">
        <f t="shared" si="2"/>
        <v/>
      </c>
      <c r="C105" s="160" t="str">
        <f t="shared" si="3"/>
        <v/>
      </c>
      <c r="D105" s="48"/>
      <c r="E105" s="48"/>
      <c r="F105" s="47"/>
      <c r="G105" s="47"/>
      <c r="H105" s="49"/>
      <c r="I105" s="49"/>
      <c r="J105" s="47"/>
      <c r="K105" s="54" t="str">
        <f>IF(ISBLANK(E105),"",VLOOKUP(B105,'Filter Data'!$A$1:$M$16,13,FALSE))</f>
        <v/>
      </c>
      <c r="L105" s="48"/>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row>
    <row r="106" spans="1:49" s="50" customFormat="1" ht="14.4">
      <c r="A106" s="44"/>
      <c r="B106" s="54" t="str">
        <f t="shared" si="2"/>
        <v/>
      </c>
      <c r="C106" s="160" t="str">
        <f t="shared" si="3"/>
        <v/>
      </c>
      <c r="D106" s="48"/>
      <c r="E106" s="48"/>
      <c r="F106" s="47"/>
      <c r="G106" s="47"/>
      <c r="H106" s="49"/>
      <c r="I106" s="49"/>
      <c r="J106" s="47"/>
      <c r="K106" s="54" t="str">
        <f>IF(ISBLANK(E106),"",VLOOKUP(B106,'Filter Data'!$A$1:$M$16,13,FALSE))</f>
        <v/>
      </c>
      <c r="L106" s="48"/>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row>
    <row r="107" spans="1:49" s="50" customFormat="1" ht="14.4">
      <c r="A107" s="44"/>
      <c r="B107" s="54" t="str">
        <f t="shared" si="2"/>
        <v/>
      </c>
      <c r="C107" s="160" t="str">
        <f t="shared" si="3"/>
        <v/>
      </c>
      <c r="D107" s="48"/>
      <c r="E107" s="48"/>
      <c r="F107" s="47"/>
      <c r="G107" s="47"/>
      <c r="H107" s="49"/>
      <c r="I107" s="49"/>
      <c r="J107" s="47"/>
      <c r="K107" s="54" t="str">
        <f>IF(ISBLANK(E107),"",VLOOKUP(B107,'Filter Data'!$A$1:$M$16,13,FALSE))</f>
        <v/>
      </c>
      <c r="L107" s="48"/>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row>
    <row r="108" spans="1:49" s="50" customFormat="1" ht="14.4">
      <c r="A108" s="44"/>
      <c r="B108" s="54" t="str">
        <f t="shared" si="2"/>
        <v/>
      </c>
      <c r="C108" s="160" t="str">
        <f t="shared" si="3"/>
        <v/>
      </c>
      <c r="D108" s="48"/>
      <c r="E108" s="48"/>
      <c r="F108" s="47"/>
      <c r="G108" s="47"/>
      <c r="H108" s="49"/>
      <c r="I108" s="49"/>
      <c r="J108" s="47"/>
      <c r="K108" s="54" t="str">
        <f>IF(ISBLANK(E108),"",VLOOKUP(B108,'Filter Data'!$A$1:$M$16,13,FALSE))</f>
        <v/>
      </c>
      <c r="L108" s="48"/>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row>
    <row r="109" spans="1:49" s="50" customFormat="1" ht="14.4">
      <c r="A109" s="44"/>
      <c r="B109" s="54" t="str">
        <f t="shared" si="2"/>
        <v/>
      </c>
      <c r="C109" s="160" t="str">
        <f t="shared" si="3"/>
        <v/>
      </c>
      <c r="D109" s="48"/>
      <c r="E109" s="48"/>
      <c r="F109" s="47"/>
      <c r="G109" s="47"/>
      <c r="H109" s="49"/>
      <c r="I109" s="49"/>
      <c r="J109" s="47"/>
      <c r="K109" s="54" t="str">
        <f>IF(ISBLANK(E109),"",VLOOKUP(B109,'Filter Data'!$A$1:$M$16,13,FALSE))</f>
        <v/>
      </c>
      <c r="L109" s="48"/>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row>
    <row r="110" spans="1:49" s="50" customFormat="1" ht="14.4">
      <c r="A110" s="44"/>
      <c r="B110" s="54" t="str">
        <f t="shared" si="2"/>
        <v/>
      </c>
      <c r="C110" s="160" t="str">
        <f t="shared" si="3"/>
        <v/>
      </c>
      <c r="D110" s="48"/>
      <c r="E110" s="48"/>
      <c r="F110" s="47"/>
      <c r="G110" s="47"/>
      <c r="H110" s="49"/>
      <c r="I110" s="49"/>
      <c r="J110" s="47"/>
      <c r="K110" s="54" t="str">
        <f>IF(ISBLANK(E110),"",VLOOKUP(B110,'Filter Data'!$A$1:$M$16,13,FALSE))</f>
        <v/>
      </c>
      <c r="L110" s="48"/>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row>
    <row r="111" spans="1:49" s="50" customFormat="1" ht="14.4">
      <c r="A111" s="44"/>
      <c r="B111" s="54" t="str">
        <f t="shared" si="2"/>
        <v/>
      </c>
      <c r="C111" s="160" t="str">
        <f t="shared" si="3"/>
        <v/>
      </c>
      <c r="D111" s="48"/>
      <c r="E111" s="48"/>
      <c r="F111" s="47"/>
      <c r="G111" s="47"/>
      <c r="H111" s="49"/>
      <c r="I111" s="49"/>
      <c r="J111" s="47"/>
      <c r="K111" s="54" t="str">
        <f>IF(ISBLANK(E111),"",VLOOKUP(B111,'Filter Data'!$A$1:$M$16,13,FALSE))</f>
        <v/>
      </c>
      <c r="L111" s="48"/>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row>
    <row r="112" spans="1:49" s="50" customFormat="1" ht="14.4">
      <c r="A112" s="44"/>
      <c r="B112" s="54" t="str">
        <f t="shared" si="2"/>
        <v/>
      </c>
      <c r="C112" s="160" t="str">
        <f t="shared" si="3"/>
        <v/>
      </c>
      <c r="D112" s="48"/>
      <c r="E112" s="48"/>
      <c r="F112" s="47"/>
      <c r="G112" s="47"/>
      <c r="H112" s="49"/>
      <c r="I112" s="49"/>
      <c r="J112" s="47"/>
      <c r="K112" s="54" t="str">
        <f>IF(ISBLANK(E112),"",VLOOKUP(B112,'Filter Data'!$A$1:$M$16,13,FALSE))</f>
        <v/>
      </c>
      <c r="L112" s="48"/>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row>
    <row r="113" spans="1:49" s="50" customFormat="1" ht="14.4">
      <c r="A113" s="44"/>
      <c r="B113" s="54" t="str">
        <f t="shared" si="2"/>
        <v/>
      </c>
      <c r="C113" s="160" t="str">
        <f t="shared" si="3"/>
        <v/>
      </c>
      <c r="D113" s="48"/>
      <c r="E113" s="48"/>
      <c r="F113" s="47"/>
      <c r="G113" s="47"/>
      <c r="H113" s="49"/>
      <c r="I113" s="49"/>
      <c r="J113" s="47"/>
      <c r="K113" s="54" t="str">
        <f>IF(ISBLANK(E113),"",VLOOKUP(B113,'Filter Data'!$A$1:$M$16,13,FALSE))</f>
        <v/>
      </c>
      <c r="L113" s="48"/>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row>
    <row r="114" spans="1:49" s="50" customFormat="1" ht="14.4">
      <c r="A114" s="44"/>
      <c r="B114" s="54" t="str">
        <f t="shared" si="2"/>
        <v/>
      </c>
      <c r="C114" s="160" t="str">
        <f t="shared" si="3"/>
        <v/>
      </c>
      <c r="D114" s="48"/>
      <c r="E114" s="48"/>
      <c r="F114" s="47"/>
      <c r="G114" s="47"/>
      <c r="H114" s="49"/>
      <c r="I114" s="49"/>
      <c r="J114" s="47"/>
      <c r="K114" s="54" t="str">
        <f>IF(ISBLANK(E114),"",VLOOKUP(B114,'Filter Data'!$A$1:$M$16,13,FALSE))</f>
        <v/>
      </c>
      <c r="L114" s="48"/>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row>
    <row r="115" spans="1:49" s="50" customFormat="1" ht="14.4">
      <c r="A115" s="44"/>
      <c r="B115" s="54" t="str">
        <f t="shared" si="2"/>
        <v/>
      </c>
      <c r="C115" s="160" t="str">
        <f t="shared" si="3"/>
        <v/>
      </c>
      <c r="D115" s="48"/>
      <c r="E115" s="48"/>
      <c r="F115" s="47"/>
      <c r="G115" s="47"/>
      <c r="H115" s="49"/>
      <c r="I115" s="49"/>
      <c r="J115" s="47"/>
      <c r="K115" s="54" t="str">
        <f>IF(ISBLANK(E115),"",VLOOKUP(B115,'Filter Data'!$A$1:$M$16,13,FALSE))</f>
        <v/>
      </c>
      <c r="L115" s="48"/>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row>
    <row r="116" spans="1:49" s="50" customFormat="1" ht="14.4">
      <c r="A116" s="44"/>
      <c r="B116" s="54" t="str">
        <f t="shared" si="2"/>
        <v/>
      </c>
      <c r="C116" s="160" t="str">
        <f t="shared" si="3"/>
        <v/>
      </c>
      <c r="D116" s="48"/>
      <c r="E116" s="48"/>
      <c r="F116" s="47"/>
      <c r="G116" s="47"/>
      <c r="H116" s="49"/>
      <c r="I116" s="49"/>
      <c r="J116" s="47"/>
      <c r="K116" s="54" t="str">
        <f>IF(ISBLANK(E116),"",VLOOKUP(B116,'Filter Data'!$A$1:$M$16,13,FALSE))</f>
        <v/>
      </c>
      <c r="L116" s="48"/>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row>
    <row r="117" spans="1:49" s="50" customFormat="1" ht="14.4">
      <c r="A117" s="44"/>
      <c r="B117" s="54" t="str">
        <f t="shared" si="2"/>
        <v/>
      </c>
      <c r="C117" s="160" t="str">
        <f t="shared" si="3"/>
        <v/>
      </c>
      <c r="D117" s="48"/>
      <c r="E117" s="48"/>
      <c r="F117" s="47"/>
      <c r="G117" s="47"/>
      <c r="H117" s="49"/>
      <c r="I117" s="49"/>
      <c r="J117" s="47"/>
      <c r="K117" s="54" t="str">
        <f>IF(ISBLANK(E117),"",VLOOKUP(B117,'Filter Data'!$A$1:$M$16,13,FALSE))</f>
        <v/>
      </c>
      <c r="L117" s="48"/>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row>
    <row r="118" spans="1:49" s="50" customFormat="1" ht="14.4">
      <c r="A118" s="44"/>
      <c r="B118" s="54" t="str">
        <f t="shared" si="2"/>
        <v/>
      </c>
      <c r="C118" s="160" t="str">
        <f t="shared" si="3"/>
        <v/>
      </c>
      <c r="D118" s="48"/>
      <c r="E118" s="48"/>
      <c r="F118" s="47"/>
      <c r="G118" s="47"/>
      <c r="H118" s="49"/>
      <c r="I118" s="49"/>
      <c r="J118" s="47"/>
      <c r="K118" s="54" t="str">
        <f>IF(ISBLANK(E118),"",VLOOKUP(B118,'Filter Data'!$A$1:$M$16,13,FALSE))</f>
        <v/>
      </c>
      <c r="L118" s="48"/>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row>
    <row r="119" spans="1:49" s="50" customFormat="1" ht="14.4">
      <c r="A119" s="44"/>
      <c r="B119" s="54" t="str">
        <f t="shared" si="2"/>
        <v/>
      </c>
      <c r="C119" s="160" t="str">
        <f t="shared" si="3"/>
        <v/>
      </c>
      <c r="D119" s="48"/>
      <c r="E119" s="48"/>
      <c r="F119" s="47"/>
      <c r="G119" s="47"/>
      <c r="H119" s="49"/>
      <c r="I119" s="49"/>
      <c r="J119" s="47"/>
      <c r="K119" s="54" t="str">
        <f>IF(ISBLANK(E119),"",VLOOKUP(B119,'Filter Data'!$A$1:$M$16,13,FALSE))</f>
        <v/>
      </c>
      <c r="L119" s="48"/>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row>
    <row r="120" spans="1:49" s="50" customFormat="1" ht="14.4">
      <c r="A120" s="44"/>
      <c r="B120" s="54" t="str">
        <f t="shared" si="2"/>
        <v/>
      </c>
      <c r="C120" s="160" t="str">
        <f t="shared" si="3"/>
        <v/>
      </c>
      <c r="D120" s="48"/>
      <c r="E120" s="48"/>
      <c r="F120" s="47"/>
      <c r="G120" s="47"/>
      <c r="H120" s="49"/>
      <c r="I120" s="49"/>
      <c r="J120" s="47"/>
      <c r="K120" s="54" t="str">
        <f>IF(ISBLANK(E120),"",VLOOKUP(B120,'Filter Data'!$A$1:$M$16,13,FALSE))</f>
        <v/>
      </c>
      <c r="L120" s="48"/>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row>
    <row r="121" spans="1:49" s="50" customFormat="1" ht="14.4">
      <c r="A121" s="44"/>
      <c r="B121" s="54" t="str">
        <f t="shared" si="2"/>
        <v/>
      </c>
      <c r="C121" s="160" t="str">
        <f t="shared" si="3"/>
        <v/>
      </c>
      <c r="D121" s="48"/>
      <c r="E121" s="48"/>
      <c r="F121" s="47"/>
      <c r="G121" s="47"/>
      <c r="H121" s="49"/>
      <c r="I121" s="49"/>
      <c r="J121" s="47"/>
      <c r="K121" s="54" t="str">
        <f>IF(ISBLANK(E121),"",VLOOKUP(B121,'Filter Data'!$A$1:$M$16,13,FALSE))</f>
        <v/>
      </c>
      <c r="L121" s="48"/>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row>
    <row r="122" spans="1:49" s="50" customFormat="1" ht="14.4">
      <c r="A122" s="44"/>
      <c r="B122" s="54" t="str">
        <f t="shared" si="2"/>
        <v/>
      </c>
      <c r="C122" s="160" t="str">
        <f t="shared" si="3"/>
        <v/>
      </c>
      <c r="D122" s="48"/>
      <c r="E122" s="48"/>
      <c r="F122" s="47"/>
      <c r="G122" s="47"/>
      <c r="H122" s="49"/>
      <c r="I122" s="49"/>
      <c r="J122" s="47"/>
      <c r="K122" s="54" t="str">
        <f>IF(ISBLANK(E122),"",VLOOKUP(B122,'Filter Data'!$A$1:$M$16,13,FALSE))</f>
        <v/>
      </c>
      <c r="L122" s="48"/>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row>
    <row r="123" spans="1:49" s="50" customFormat="1" ht="14.4">
      <c r="A123" s="44"/>
      <c r="B123" s="54" t="str">
        <f t="shared" si="2"/>
        <v/>
      </c>
      <c r="C123" s="160" t="str">
        <f t="shared" si="3"/>
        <v/>
      </c>
      <c r="D123" s="48"/>
      <c r="E123" s="48"/>
      <c r="F123" s="47"/>
      <c r="G123" s="47"/>
      <c r="H123" s="49"/>
      <c r="I123" s="49"/>
      <c r="J123" s="47"/>
      <c r="K123" s="54" t="str">
        <f>IF(ISBLANK(E123),"",VLOOKUP(B123,'Filter Data'!$A$1:$M$16,13,FALSE))</f>
        <v/>
      </c>
      <c r="L123" s="48"/>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row>
    <row r="124" spans="1:49" s="50" customFormat="1" ht="14.4">
      <c r="A124" s="44"/>
      <c r="B124" s="54" t="str">
        <f t="shared" si="2"/>
        <v/>
      </c>
      <c r="C124" s="160" t="str">
        <f t="shared" si="3"/>
        <v/>
      </c>
      <c r="D124" s="48"/>
      <c r="E124" s="48"/>
      <c r="F124" s="47"/>
      <c r="G124" s="47"/>
      <c r="H124" s="49"/>
      <c r="I124" s="49"/>
      <c r="J124" s="47"/>
      <c r="K124" s="54" t="str">
        <f>IF(ISBLANK(E124),"",VLOOKUP(B124,'Filter Data'!$A$1:$M$16,13,FALSE))</f>
        <v/>
      </c>
      <c r="L124" s="48"/>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row>
    <row r="125" spans="1:49" s="50" customFormat="1" ht="14.4">
      <c r="A125" s="44"/>
      <c r="B125" s="54" t="str">
        <f t="shared" si="2"/>
        <v/>
      </c>
      <c r="C125" s="160" t="str">
        <f t="shared" si="3"/>
        <v/>
      </c>
      <c r="D125" s="48"/>
      <c r="E125" s="48"/>
      <c r="F125" s="47"/>
      <c r="G125" s="47"/>
      <c r="H125" s="49"/>
      <c r="I125" s="49"/>
      <c r="J125" s="47"/>
      <c r="K125" s="54" t="str">
        <f>IF(ISBLANK(E125),"",VLOOKUP(B125,'Filter Data'!$A$1:$M$16,13,FALSE))</f>
        <v/>
      </c>
      <c r="L125" s="48"/>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row>
    <row r="126" spans="1:49" s="50" customFormat="1" ht="14.4">
      <c r="A126" s="44"/>
      <c r="B126" s="54" t="str">
        <f t="shared" si="2"/>
        <v/>
      </c>
      <c r="C126" s="160" t="str">
        <f t="shared" si="3"/>
        <v/>
      </c>
      <c r="D126" s="48"/>
      <c r="E126" s="48"/>
      <c r="F126" s="47"/>
      <c r="G126" s="47"/>
      <c r="H126" s="49"/>
      <c r="I126" s="49"/>
      <c r="J126" s="47"/>
      <c r="K126" s="54" t="str">
        <f>IF(ISBLANK(E126),"",VLOOKUP(B126,'Filter Data'!$A$1:$M$16,13,FALSE))</f>
        <v/>
      </c>
      <c r="L126" s="48"/>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row>
    <row r="127" spans="1:49" s="50" customFormat="1" ht="14.4">
      <c r="A127" s="44"/>
      <c r="B127" s="54" t="str">
        <f t="shared" si="2"/>
        <v/>
      </c>
      <c r="C127" s="160" t="str">
        <f t="shared" si="3"/>
        <v/>
      </c>
      <c r="D127" s="48"/>
      <c r="E127" s="48"/>
      <c r="F127" s="47"/>
      <c r="G127" s="47"/>
      <c r="H127" s="49"/>
      <c r="I127" s="49"/>
      <c r="J127" s="47"/>
      <c r="K127" s="54" t="str">
        <f>IF(ISBLANK(E127),"",VLOOKUP(B127,'Filter Data'!$A$1:$M$16,13,FALSE))</f>
        <v/>
      </c>
      <c r="L127" s="48"/>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row>
    <row r="128" spans="1:49" s="50" customFormat="1" ht="14.4">
      <c r="A128" s="44"/>
      <c r="B128" s="54" t="str">
        <f t="shared" si="2"/>
        <v/>
      </c>
      <c r="C128" s="160" t="str">
        <f t="shared" si="3"/>
        <v/>
      </c>
      <c r="D128" s="48"/>
      <c r="E128" s="48"/>
      <c r="F128" s="47"/>
      <c r="G128" s="47"/>
      <c r="H128" s="49"/>
      <c r="I128" s="49"/>
      <c r="J128" s="47"/>
      <c r="K128" s="54" t="str">
        <f>IF(ISBLANK(E128),"",VLOOKUP(B128,'Filter Data'!$A$1:$M$16,13,FALSE))</f>
        <v/>
      </c>
      <c r="L128" s="48"/>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row>
    <row r="129" spans="1:49" s="50" customFormat="1" ht="14.4">
      <c r="A129" s="44"/>
      <c r="B129" s="54" t="str">
        <f t="shared" si="2"/>
        <v/>
      </c>
      <c r="C129" s="160" t="str">
        <f t="shared" si="3"/>
        <v/>
      </c>
      <c r="D129" s="48"/>
      <c r="E129" s="48"/>
      <c r="F129" s="47"/>
      <c r="G129" s="47"/>
      <c r="H129" s="49"/>
      <c r="I129" s="49"/>
      <c r="J129" s="47"/>
      <c r="K129" s="54" t="str">
        <f>IF(ISBLANK(E129),"",VLOOKUP(B129,'Filter Data'!$A$1:$M$16,13,FALSE))</f>
        <v/>
      </c>
      <c r="L129" s="48"/>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row>
    <row r="130" spans="1:49" s="50" customFormat="1" ht="14.4">
      <c r="A130" s="44"/>
      <c r="B130" s="54" t="str">
        <f t="shared" si="2"/>
        <v/>
      </c>
      <c r="C130" s="160" t="str">
        <f t="shared" si="3"/>
        <v/>
      </c>
      <c r="D130" s="48"/>
      <c r="E130" s="48"/>
      <c r="F130" s="47"/>
      <c r="G130" s="47"/>
      <c r="H130" s="49"/>
      <c r="I130" s="49"/>
      <c r="J130" s="47"/>
      <c r="K130" s="54" t="str">
        <f>IF(ISBLANK(E130),"",VLOOKUP(B130,'Filter Data'!$A$1:$M$16,13,FALSE))</f>
        <v/>
      </c>
      <c r="L130" s="48"/>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row>
    <row r="131" spans="1:49" s="50" customFormat="1" ht="14.4">
      <c r="A131" s="44"/>
      <c r="B131" s="54" t="str">
        <f t="shared" si="2"/>
        <v/>
      </c>
      <c r="C131" s="160" t="str">
        <f t="shared" si="3"/>
        <v/>
      </c>
      <c r="D131" s="48"/>
      <c r="E131" s="48"/>
      <c r="F131" s="47"/>
      <c r="G131" s="47"/>
      <c r="H131" s="49"/>
      <c r="I131" s="49"/>
      <c r="J131" s="47"/>
      <c r="K131" s="54" t="str">
        <f>IF(ISBLANK(E131),"",VLOOKUP(B131,'Filter Data'!$A$1:$M$16,13,FALSE))</f>
        <v/>
      </c>
      <c r="L131" s="48"/>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row>
    <row r="132" spans="1:49" s="50" customFormat="1" ht="14.4">
      <c r="A132" s="44"/>
      <c r="B132" s="54" t="str">
        <f t="shared" si="2"/>
        <v/>
      </c>
      <c r="C132" s="160" t="str">
        <f t="shared" si="3"/>
        <v/>
      </c>
      <c r="D132" s="48"/>
      <c r="E132" s="48"/>
      <c r="F132" s="47"/>
      <c r="G132" s="47"/>
      <c r="H132" s="49"/>
      <c r="I132" s="49"/>
      <c r="J132" s="47"/>
      <c r="K132" s="54" t="str">
        <f>IF(ISBLANK(E132),"",VLOOKUP(B132,'Filter Data'!$A$1:$M$16,13,FALSE))</f>
        <v/>
      </c>
      <c r="L132" s="48"/>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row>
    <row r="133" spans="1:49" s="50" customFormat="1" ht="14.4">
      <c r="A133" s="44"/>
      <c r="B133" s="54" t="str">
        <f t="shared" si="2"/>
        <v/>
      </c>
      <c r="C133" s="160" t="str">
        <f t="shared" si="3"/>
        <v/>
      </c>
      <c r="D133" s="48"/>
      <c r="E133" s="48"/>
      <c r="F133" s="47"/>
      <c r="G133" s="47"/>
      <c r="H133" s="49"/>
      <c r="I133" s="49"/>
      <c r="J133" s="47"/>
      <c r="K133" s="54" t="str">
        <f>IF(ISBLANK(E133),"",VLOOKUP(B133,'Filter Data'!$A$1:$M$16,13,FALSE))</f>
        <v/>
      </c>
      <c r="L133" s="48"/>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row>
    <row r="134" spans="1:49" s="50" customFormat="1" ht="14.4">
      <c r="A134" s="44"/>
      <c r="B134" s="54" t="str">
        <f t="shared" si="2"/>
        <v/>
      </c>
      <c r="C134" s="160" t="str">
        <f t="shared" si="3"/>
        <v/>
      </c>
      <c r="D134" s="48"/>
      <c r="E134" s="48"/>
      <c r="F134" s="47"/>
      <c r="G134" s="47"/>
      <c r="H134" s="49"/>
      <c r="I134" s="49"/>
      <c r="J134" s="47"/>
      <c r="K134" s="54" t="str">
        <f>IF(ISBLANK(E134),"",VLOOKUP(B134,'Filter Data'!$A$1:$M$16,13,FALSE))</f>
        <v/>
      </c>
      <c r="L134" s="48"/>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row>
    <row r="135" spans="1:49" s="50" customFormat="1" ht="14.4">
      <c r="A135" s="44"/>
      <c r="B135" s="54" t="str">
        <f t="shared" si="2"/>
        <v/>
      </c>
      <c r="C135" s="160" t="str">
        <f t="shared" si="3"/>
        <v/>
      </c>
      <c r="D135" s="48"/>
      <c r="E135" s="48"/>
      <c r="F135" s="47"/>
      <c r="G135" s="47"/>
      <c r="H135" s="49"/>
      <c r="I135" s="49"/>
      <c r="J135" s="47"/>
      <c r="K135" s="54" t="str">
        <f>IF(ISBLANK(E135),"",VLOOKUP(B135,'Filter Data'!$A$1:$M$16,13,FALSE))</f>
        <v/>
      </c>
      <c r="L135" s="48"/>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row>
    <row r="136" spans="1:49" s="50" customFormat="1" ht="14.4">
      <c r="A136" s="44"/>
      <c r="B136" s="54" t="str">
        <f t="shared" si="2"/>
        <v/>
      </c>
      <c r="C136" s="160" t="str">
        <f t="shared" si="3"/>
        <v/>
      </c>
      <c r="D136" s="48"/>
      <c r="E136" s="48"/>
      <c r="F136" s="47"/>
      <c r="G136" s="47"/>
      <c r="H136" s="49"/>
      <c r="I136" s="49"/>
      <c r="J136" s="47"/>
      <c r="K136" s="54" t="str">
        <f>IF(ISBLANK(E136),"",VLOOKUP(B136,'Filter Data'!$A$1:$M$16,13,FALSE))</f>
        <v/>
      </c>
      <c r="L136" s="48"/>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row>
    <row r="137" spans="1:49" s="50" customFormat="1" ht="14.4">
      <c r="A137" s="44"/>
      <c r="B137" s="54" t="str">
        <f t="shared" si="2"/>
        <v/>
      </c>
      <c r="C137" s="160" t="str">
        <f t="shared" si="3"/>
        <v/>
      </c>
      <c r="D137" s="48"/>
      <c r="E137" s="48"/>
      <c r="F137" s="47"/>
      <c r="G137" s="47"/>
      <c r="H137" s="49"/>
      <c r="I137" s="49"/>
      <c r="J137" s="47"/>
      <c r="K137" s="54" t="str">
        <f>IF(ISBLANK(E137),"",VLOOKUP(B137,'Filter Data'!$A$1:$M$16,13,FALSE))</f>
        <v/>
      </c>
      <c r="L137" s="48"/>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row>
    <row r="138" spans="1:49" s="50" customFormat="1" ht="14.4">
      <c r="A138" s="44"/>
      <c r="B138" s="54" t="str">
        <f t="shared" si="2"/>
        <v/>
      </c>
      <c r="C138" s="160" t="str">
        <f t="shared" si="3"/>
        <v/>
      </c>
      <c r="D138" s="48"/>
      <c r="E138" s="48"/>
      <c r="F138" s="47"/>
      <c r="G138" s="47"/>
      <c r="H138" s="49"/>
      <c r="I138" s="49"/>
      <c r="J138" s="47"/>
      <c r="K138" s="54" t="str">
        <f>IF(ISBLANK(E138),"",VLOOKUP(B138,'Filter Data'!$A$1:$M$16,13,FALSE))</f>
        <v/>
      </c>
      <c r="L138" s="48"/>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row>
    <row r="139" spans="1:49" s="50" customFormat="1" ht="14.4">
      <c r="A139" s="44"/>
      <c r="B139" s="54" t="str">
        <f t="shared" si="2"/>
        <v/>
      </c>
      <c r="C139" s="160" t="str">
        <f t="shared" si="3"/>
        <v/>
      </c>
      <c r="D139" s="48"/>
      <c r="E139" s="48"/>
      <c r="F139" s="47"/>
      <c r="G139" s="47"/>
      <c r="H139" s="49"/>
      <c r="I139" s="49"/>
      <c r="J139" s="47"/>
      <c r="K139" s="54" t="str">
        <f>IF(ISBLANK(E139),"",VLOOKUP(B139,'Filter Data'!$A$1:$M$16,13,FALSE))</f>
        <v/>
      </c>
      <c r="L139" s="48"/>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row>
    <row r="140" spans="1:49" s="50" customFormat="1" ht="14.4">
      <c r="A140" s="44"/>
      <c r="B140" s="54" t="str">
        <f t="shared" si="2"/>
        <v/>
      </c>
      <c r="C140" s="160" t="str">
        <f t="shared" si="3"/>
        <v/>
      </c>
      <c r="D140" s="48"/>
      <c r="E140" s="48"/>
      <c r="F140" s="47"/>
      <c r="G140" s="47"/>
      <c r="H140" s="49"/>
      <c r="I140" s="49"/>
      <c r="J140" s="47"/>
      <c r="K140" s="54" t="str">
        <f>IF(ISBLANK(E140),"",VLOOKUP(B140,'Filter Data'!$A$1:$M$16,13,FALSE))</f>
        <v/>
      </c>
      <c r="L140" s="48"/>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row>
    <row r="141" spans="1:49" s="50" customFormat="1" ht="14.4">
      <c r="A141" s="44"/>
      <c r="B141" s="54" t="str">
        <f t="shared" si="2"/>
        <v/>
      </c>
      <c r="C141" s="160" t="str">
        <f t="shared" si="3"/>
        <v/>
      </c>
      <c r="D141" s="48"/>
      <c r="E141" s="48"/>
      <c r="F141" s="47"/>
      <c r="G141" s="47"/>
      <c r="H141" s="49"/>
      <c r="I141" s="49"/>
      <c r="J141" s="47"/>
      <c r="K141" s="54" t="str">
        <f>IF(ISBLANK(E141),"",VLOOKUP(B141,'Filter Data'!$A$1:$M$16,13,FALSE))</f>
        <v/>
      </c>
      <c r="L141" s="48"/>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row>
    <row r="142" spans="1:49" s="50" customFormat="1" ht="14.4">
      <c r="A142" s="44"/>
      <c r="B142" s="54" t="str">
        <f t="shared" ref="B142:B184" si="4">IF(ISBLANK(E142),"",$B$9)</f>
        <v/>
      </c>
      <c r="C142" s="160" t="str">
        <f t="shared" ref="C142:C185" si="5">IF(ISBLANK(E142),"",$C$9)</f>
        <v/>
      </c>
      <c r="D142" s="48"/>
      <c r="E142" s="48"/>
      <c r="F142" s="47"/>
      <c r="G142" s="47"/>
      <c r="H142" s="49"/>
      <c r="I142" s="49"/>
      <c r="J142" s="47"/>
      <c r="K142" s="54" t="str">
        <f>IF(ISBLANK(E142),"",VLOOKUP(B142,'Filter Data'!$A$1:$M$16,13,FALSE))</f>
        <v/>
      </c>
      <c r="L142" s="48"/>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row>
    <row r="143" spans="1:49" s="50" customFormat="1" ht="14.4">
      <c r="A143" s="44"/>
      <c r="B143" s="54" t="str">
        <f t="shared" si="4"/>
        <v/>
      </c>
      <c r="C143" s="160" t="str">
        <f t="shared" si="5"/>
        <v/>
      </c>
      <c r="D143" s="48"/>
      <c r="E143" s="48"/>
      <c r="F143" s="47"/>
      <c r="G143" s="47"/>
      <c r="H143" s="49"/>
      <c r="I143" s="49"/>
      <c r="J143" s="47"/>
      <c r="K143" s="54" t="str">
        <f>IF(ISBLANK(E143),"",VLOOKUP(B143,'Filter Data'!$A$1:$M$16,13,FALSE))</f>
        <v/>
      </c>
      <c r="L143" s="48"/>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row>
    <row r="144" spans="1:49" s="50" customFormat="1" ht="14.4">
      <c r="A144" s="44"/>
      <c r="B144" s="54" t="str">
        <f t="shared" si="4"/>
        <v/>
      </c>
      <c r="C144" s="160" t="str">
        <f t="shared" si="5"/>
        <v/>
      </c>
      <c r="D144" s="48"/>
      <c r="E144" s="48"/>
      <c r="F144" s="47"/>
      <c r="G144" s="47"/>
      <c r="H144" s="49"/>
      <c r="I144" s="49"/>
      <c r="J144" s="47"/>
      <c r="K144" s="54" t="str">
        <f>IF(ISBLANK(E144),"",VLOOKUP(B144,'Filter Data'!$A$1:$M$16,13,FALSE))</f>
        <v/>
      </c>
      <c r="L144" s="48"/>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row>
    <row r="145" spans="1:49" s="50" customFormat="1" ht="14.4">
      <c r="A145" s="44"/>
      <c r="B145" s="54" t="str">
        <f t="shared" si="4"/>
        <v/>
      </c>
      <c r="C145" s="160" t="str">
        <f t="shared" si="5"/>
        <v/>
      </c>
      <c r="D145" s="48"/>
      <c r="E145" s="48"/>
      <c r="F145" s="47"/>
      <c r="G145" s="47"/>
      <c r="H145" s="49"/>
      <c r="I145" s="49"/>
      <c r="J145" s="47"/>
      <c r="K145" s="54" t="str">
        <f>IF(ISBLANK(E145),"",VLOOKUP(B145,'Filter Data'!$A$1:$M$16,13,FALSE))</f>
        <v/>
      </c>
      <c r="L145" s="48"/>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row>
    <row r="146" spans="1:49" s="50" customFormat="1" ht="14.4">
      <c r="A146" s="44"/>
      <c r="B146" s="54" t="str">
        <f t="shared" si="4"/>
        <v/>
      </c>
      <c r="C146" s="160" t="str">
        <f t="shared" si="5"/>
        <v/>
      </c>
      <c r="D146" s="48"/>
      <c r="E146" s="48"/>
      <c r="F146" s="47"/>
      <c r="G146" s="47"/>
      <c r="H146" s="49"/>
      <c r="I146" s="49"/>
      <c r="J146" s="47"/>
      <c r="K146" s="54" t="str">
        <f>IF(ISBLANK(E146),"",VLOOKUP(B146,'Filter Data'!$A$1:$M$16,13,FALSE))</f>
        <v/>
      </c>
      <c r="L146" s="48"/>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row>
    <row r="147" spans="1:49" s="50" customFormat="1" ht="14.4">
      <c r="A147" s="44"/>
      <c r="B147" s="54" t="str">
        <f t="shared" si="4"/>
        <v/>
      </c>
      <c r="C147" s="160" t="str">
        <f t="shared" si="5"/>
        <v/>
      </c>
      <c r="D147" s="48"/>
      <c r="E147" s="48"/>
      <c r="F147" s="47"/>
      <c r="G147" s="47"/>
      <c r="H147" s="49"/>
      <c r="I147" s="49"/>
      <c r="J147" s="47"/>
      <c r="K147" s="54" t="str">
        <f>IF(ISBLANK(E147),"",VLOOKUP(B147,'Filter Data'!$A$1:$M$16,13,FALSE))</f>
        <v/>
      </c>
      <c r="L147" s="48"/>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row>
    <row r="148" spans="1:49" s="50" customFormat="1" ht="14.4">
      <c r="A148" s="44"/>
      <c r="B148" s="54" t="str">
        <f t="shared" si="4"/>
        <v/>
      </c>
      <c r="C148" s="160" t="str">
        <f t="shared" si="5"/>
        <v/>
      </c>
      <c r="D148" s="48"/>
      <c r="E148" s="48"/>
      <c r="F148" s="47"/>
      <c r="G148" s="47"/>
      <c r="H148" s="49"/>
      <c r="I148" s="49"/>
      <c r="J148" s="47"/>
      <c r="K148" s="54" t="str">
        <f>IF(ISBLANK(E148),"",VLOOKUP(B148,'Filter Data'!$A$1:$M$16,13,FALSE))</f>
        <v/>
      </c>
      <c r="L148" s="48"/>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row>
    <row r="149" spans="1:49" s="50" customFormat="1" ht="14.4">
      <c r="A149" s="44"/>
      <c r="B149" s="54" t="str">
        <f t="shared" si="4"/>
        <v/>
      </c>
      <c r="C149" s="160" t="str">
        <f t="shared" si="5"/>
        <v/>
      </c>
      <c r="D149" s="48"/>
      <c r="E149" s="48"/>
      <c r="F149" s="47"/>
      <c r="G149" s="47"/>
      <c r="H149" s="49"/>
      <c r="I149" s="49"/>
      <c r="J149" s="47"/>
      <c r="K149" s="54" t="str">
        <f>IF(ISBLANK(E149),"",VLOOKUP(B149,'Filter Data'!$A$1:$M$16,13,FALSE))</f>
        <v/>
      </c>
      <c r="L149" s="48"/>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row>
    <row r="150" spans="1:49" s="50" customFormat="1" ht="14.4">
      <c r="A150" s="44"/>
      <c r="B150" s="54" t="str">
        <f t="shared" si="4"/>
        <v/>
      </c>
      <c r="C150" s="160" t="str">
        <f t="shared" si="5"/>
        <v/>
      </c>
      <c r="D150" s="48"/>
      <c r="E150" s="48"/>
      <c r="F150" s="47"/>
      <c r="G150" s="47"/>
      <c r="H150" s="49"/>
      <c r="I150" s="49"/>
      <c r="J150" s="47"/>
      <c r="K150" s="54" t="str">
        <f>IF(ISBLANK(E150),"",VLOOKUP(B150,'Filter Data'!$A$1:$M$16,13,FALSE))</f>
        <v/>
      </c>
      <c r="L150" s="48"/>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row>
    <row r="151" spans="1:49" s="50" customFormat="1" ht="14.4">
      <c r="A151" s="44"/>
      <c r="B151" s="54" t="str">
        <f t="shared" si="4"/>
        <v/>
      </c>
      <c r="C151" s="160" t="str">
        <f t="shared" si="5"/>
        <v/>
      </c>
      <c r="D151" s="48"/>
      <c r="E151" s="48"/>
      <c r="F151" s="47"/>
      <c r="G151" s="47"/>
      <c r="H151" s="49"/>
      <c r="I151" s="49"/>
      <c r="J151" s="47"/>
      <c r="K151" s="54" t="str">
        <f>IF(ISBLANK(E151),"",VLOOKUP(B151,'Filter Data'!$A$1:$M$16,13,FALSE))</f>
        <v/>
      </c>
      <c r="L151" s="48"/>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row>
    <row r="152" spans="1:49" s="50" customFormat="1" ht="14.4">
      <c r="A152" s="44"/>
      <c r="B152" s="54" t="str">
        <f t="shared" si="4"/>
        <v/>
      </c>
      <c r="C152" s="160" t="str">
        <f t="shared" si="5"/>
        <v/>
      </c>
      <c r="D152" s="48"/>
      <c r="E152" s="48"/>
      <c r="F152" s="47"/>
      <c r="G152" s="47"/>
      <c r="H152" s="49"/>
      <c r="I152" s="49"/>
      <c r="J152" s="47"/>
      <c r="K152" s="54" t="str">
        <f>IF(ISBLANK(E152),"",VLOOKUP(B152,'Filter Data'!$A$1:$M$16,13,FALSE))</f>
        <v/>
      </c>
      <c r="L152" s="48"/>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row>
    <row r="153" spans="1:49" s="50" customFormat="1" ht="14.4">
      <c r="A153" s="44"/>
      <c r="B153" s="54" t="str">
        <f t="shared" si="4"/>
        <v/>
      </c>
      <c r="C153" s="160" t="str">
        <f t="shared" si="5"/>
        <v/>
      </c>
      <c r="D153" s="48"/>
      <c r="E153" s="48"/>
      <c r="F153" s="47"/>
      <c r="G153" s="47"/>
      <c r="H153" s="49"/>
      <c r="I153" s="49"/>
      <c r="J153" s="47"/>
      <c r="K153" s="54" t="str">
        <f>IF(ISBLANK(E153),"",VLOOKUP(B153,'Filter Data'!$A$1:$M$16,13,FALSE))</f>
        <v/>
      </c>
      <c r="L153" s="48"/>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row>
    <row r="154" spans="1:49" s="50" customFormat="1" ht="14.4">
      <c r="A154" s="44"/>
      <c r="B154" s="54" t="str">
        <f t="shared" si="4"/>
        <v/>
      </c>
      <c r="C154" s="160" t="str">
        <f t="shared" si="5"/>
        <v/>
      </c>
      <c r="D154" s="48"/>
      <c r="E154" s="48"/>
      <c r="F154" s="47"/>
      <c r="G154" s="47"/>
      <c r="H154" s="49"/>
      <c r="I154" s="49"/>
      <c r="J154" s="47"/>
      <c r="K154" s="54" t="str">
        <f>IF(ISBLANK(E154),"",VLOOKUP(B154,'Filter Data'!$A$1:$M$16,13,FALSE))</f>
        <v/>
      </c>
      <c r="L154" s="48"/>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row>
    <row r="155" spans="1:49" s="50" customFormat="1" ht="14.4">
      <c r="A155" s="44"/>
      <c r="B155" s="54" t="str">
        <f t="shared" si="4"/>
        <v/>
      </c>
      <c r="C155" s="160" t="str">
        <f t="shared" si="5"/>
        <v/>
      </c>
      <c r="D155" s="48"/>
      <c r="E155" s="48"/>
      <c r="F155" s="47"/>
      <c r="G155" s="47"/>
      <c r="H155" s="49"/>
      <c r="I155" s="49"/>
      <c r="J155" s="47"/>
      <c r="K155" s="54" t="str">
        <f>IF(ISBLANK(E155),"",VLOOKUP(B155,'Filter Data'!$A$1:$M$16,13,FALSE))</f>
        <v/>
      </c>
      <c r="L155" s="48"/>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row>
    <row r="156" spans="1:49" s="50" customFormat="1" ht="14.4">
      <c r="A156" s="44"/>
      <c r="B156" s="54" t="str">
        <f t="shared" si="4"/>
        <v/>
      </c>
      <c r="C156" s="160" t="str">
        <f t="shared" si="5"/>
        <v/>
      </c>
      <c r="D156" s="48"/>
      <c r="E156" s="48"/>
      <c r="F156" s="47"/>
      <c r="G156" s="47"/>
      <c r="H156" s="49"/>
      <c r="I156" s="49"/>
      <c r="J156" s="47"/>
      <c r="K156" s="54" t="str">
        <f>IF(ISBLANK(E156),"",VLOOKUP(B156,'Filter Data'!$A$1:$M$16,13,FALSE))</f>
        <v/>
      </c>
      <c r="L156" s="48"/>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row>
    <row r="157" spans="1:49" s="50" customFormat="1" ht="14.4">
      <c r="A157" s="44"/>
      <c r="B157" s="54" t="str">
        <f t="shared" si="4"/>
        <v/>
      </c>
      <c r="C157" s="160" t="str">
        <f t="shared" si="5"/>
        <v/>
      </c>
      <c r="D157" s="48"/>
      <c r="E157" s="48"/>
      <c r="F157" s="47"/>
      <c r="G157" s="47"/>
      <c r="H157" s="49"/>
      <c r="I157" s="49"/>
      <c r="J157" s="47"/>
      <c r="K157" s="54" t="str">
        <f>IF(ISBLANK(E157),"",VLOOKUP(B157,'Filter Data'!$A$1:$M$16,13,FALSE))</f>
        <v/>
      </c>
      <c r="L157" s="48"/>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row>
    <row r="158" spans="1:49" s="50" customFormat="1" ht="14.4">
      <c r="A158" s="44"/>
      <c r="B158" s="54" t="str">
        <f t="shared" si="4"/>
        <v/>
      </c>
      <c r="C158" s="160" t="str">
        <f t="shared" si="5"/>
        <v/>
      </c>
      <c r="D158" s="48"/>
      <c r="E158" s="48"/>
      <c r="F158" s="47"/>
      <c r="G158" s="47"/>
      <c r="H158" s="49"/>
      <c r="I158" s="49"/>
      <c r="J158" s="47"/>
      <c r="K158" s="54" t="str">
        <f>IF(ISBLANK(E158),"",VLOOKUP(B158,'Filter Data'!$A$1:$M$16,13,FALSE))</f>
        <v/>
      </c>
      <c r="L158" s="48"/>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row>
    <row r="159" spans="1:49" s="50" customFormat="1" ht="14.4">
      <c r="A159" s="44"/>
      <c r="B159" s="54" t="str">
        <f t="shared" si="4"/>
        <v/>
      </c>
      <c r="C159" s="160" t="str">
        <f t="shared" si="5"/>
        <v/>
      </c>
      <c r="D159" s="48"/>
      <c r="E159" s="48"/>
      <c r="F159" s="47"/>
      <c r="G159" s="47"/>
      <c r="H159" s="49"/>
      <c r="I159" s="49"/>
      <c r="J159" s="47"/>
      <c r="K159" s="54" t="str">
        <f>IF(ISBLANK(E159),"",VLOOKUP(B159,'Filter Data'!$A$1:$M$16,13,FALSE))</f>
        <v/>
      </c>
      <c r="L159" s="48"/>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row>
    <row r="160" spans="1:49" s="50" customFormat="1" ht="14.4">
      <c r="A160" s="44"/>
      <c r="B160" s="54" t="str">
        <f t="shared" si="4"/>
        <v/>
      </c>
      <c r="C160" s="160" t="str">
        <f t="shared" si="5"/>
        <v/>
      </c>
      <c r="D160" s="48"/>
      <c r="E160" s="48"/>
      <c r="F160" s="47"/>
      <c r="G160" s="47"/>
      <c r="H160" s="49"/>
      <c r="I160" s="49"/>
      <c r="J160" s="47"/>
      <c r="K160" s="54" t="str">
        <f>IF(ISBLANK(E160),"",VLOOKUP(B160,'Filter Data'!$A$1:$M$16,13,FALSE))</f>
        <v/>
      </c>
      <c r="L160" s="48"/>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row>
    <row r="161" spans="1:49" s="50" customFormat="1" ht="14.4">
      <c r="A161" s="44"/>
      <c r="B161" s="54" t="str">
        <f t="shared" si="4"/>
        <v/>
      </c>
      <c r="C161" s="160" t="str">
        <f t="shared" si="5"/>
        <v/>
      </c>
      <c r="D161" s="48"/>
      <c r="E161" s="48"/>
      <c r="F161" s="47"/>
      <c r="G161" s="47"/>
      <c r="H161" s="49"/>
      <c r="I161" s="49"/>
      <c r="J161" s="47"/>
      <c r="K161" s="54" t="str">
        <f>IF(ISBLANK(E161),"",VLOOKUP(B161,'Filter Data'!$A$1:$M$16,13,FALSE))</f>
        <v/>
      </c>
      <c r="L161" s="48"/>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row>
    <row r="162" spans="1:49" s="50" customFormat="1" ht="14.4">
      <c r="A162" s="44"/>
      <c r="B162" s="54" t="str">
        <f t="shared" si="4"/>
        <v/>
      </c>
      <c r="C162" s="160" t="str">
        <f t="shared" si="5"/>
        <v/>
      </c>
      <c r="D162" s="48"/>
      <c r="E162" s="48"/>
      <c r="F162" s="47"/>
      <c r="G162" s="47"/>
      <c r="H162" s="49"/>
      <c r="I162" s="49"/>
      <c r="J162" s="47"/>
      <c r="K162" s="54" t="str">
        <f>IF(ISBLANK(E162),"",VLOOKUP(B162,'Filter Data'!$A$1:$M$16,13,FALSE))</f>
        <v/>
      </c>
      <c r="L162" s="48"/>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row>
    <row r="163" spans="1:49" s="50" customFormat="1" ht="14.4">
      <c r="A163" s="44"/>
      <c r="B163" s="54" t="str">
        <f t="shared" si="4"/>
        <v/>
      </c>
      <c r="C163" s="160" t="str">
        <f t="shared" si="5"/>
        <v/>
      </c>
      <c r="D163" s="48"/>
      <c r="E163" s="48"/>
      <c r="F163" s="47"/>
      <c r="G163" s="47"/>
      <c r="H163" s="49"/>
      <c r="I163" s="49"/>
      <c r="J163" s="47"/>
      <c r="K163" s="54" t="str">
        <f>IF(ISBLANK(E163),"",VLOOKUP(B163,'Filter Data'!$A$1:$M$16,13,FALSE))</f>
        <v/>
      </c>
      <c r="L163" s="48"/>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row>
    <row r="164" spans="1:49" s="50" customFormat="1" ht="14.4">
      <c r="A164" s="44"/>
      <c r="B164" s="54" t="str">
        <f t="shared" si="4"/>
        <v/>
      </c>
      <c r="C164" s="160" t="str">
        <f t="shared" si="5"/>
        <v/>
      </c>
      <c r="D164" s="48"/>
      <c r="E164" s="48"/>
      <c r="F164" s="47"/>
      <c r="G164" s="47"/>
      <c r="H164" s="49"/>
      <c r="I164" s="49"/>
      <c r="J164" s="47"/>
      <c r="K164" s="54" t="str">
        <f>IF(ISBLANK(E164),"",VLOOKUP(B164,'Filter Data'!$A$1:$M$16,13,FALSE))</f>
        <v/>
      </c>
      <c r="L164" s="48"/>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row>
    <row r="165" spans="1:49" s="50" customFormat="1" ht="14.4">
      <c r="A165" s="44"/>
      <c r="B165" s="54" t="str">
        <f t="shared" si="4"/>
        <v/>
      </c>
      <c r="C165" s="160" t="str">
        <f t="shared" si="5"/>
        <v/>
      </c>
      <c r="D165" s="48"/>
      <c r="E165" s="48"/>
      <c r="F165" s="47"/>
      <c r="G165" s="47"/>
      <c r="H165" s="49"/>
      <c r="I165" s="49"/>
      <c r="J165" s="47"/>
      <c r="K165" s="54" t="str">
        <f>IF(ISBLANK(E165),"",VLOOKUP(B165,'Filter Data'!$A$1:$M$16,13,FALSE))</f>
        <v/>
      </c>
      <c r="L165" s="48"/>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row>
    <row r="166" spans="1:49" s="50" customFormat="1" ht="14.4">
      <c r="A166" s="44"/>
      <c r="B166" s="54" t="str">
        <f t="shared" si="4"/>
        <v/>
      </c>
      <c r="C166" s="160" t="str">
        <f t="shared" si="5"/>
        <v/>
      </c>
      <c r="D166" s="48"/>
      <c r="E166" s="48"/>
      <c r="F166" s="47"/>
      <c r="G166" s="47"/>
      <c r="H166" s="49"/>
      <c r="I166" s="49"/>
      <c r="J166" s="47"/>
      <c r="K166" s="54" t="str">
        <f>IF(ISBLANK(E166),"",VLOOKUP(B166,'Filter Data'!$A$1:$M$16,13,FALSE))</f>
        <v/>
      </c>
      <c r="L166" s="48"/>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row>
    <row r="167" spans="1:49" s="50" customFormat="1" ht="15" customHeight="1">
      <c r="A167" s="44"/>
      <c r="B167" s="54" t="str">
        <f t="shared" si="4"/>
        <v/>
      </c>
      <c r="C167" s="160" t="str">
        <f t="shared" si="5"/>
        <v/>
      </c>
      <c r="D167" s="48"/>
      <c r="E167" s="48"/>
      <c r="F167" s="47"/>
      <c r="G167" s="47"/>
      <c r="H167" s="49"/>
      <c r="I167" s="49"/>
      <c r="J167" s="47"/>
      <c r="K167" s="54" t="str">
        <f>IF(ISBLANK(E167),"",VLOOKUP(B167,'Filter Data'!$A$1:$M$16,13,FALSE))</f>
        <v/>
      </c>
      <c r="L167" s="48"/>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row>
    <row r="168" spans="1:49" s="50" customFormat="1" ht="14.4">
      <c r="A168" s="44"/>
      <c r="B168" s="54" t="str">
        <f t="shared" si="4"/>
        <v/>
      </c>
      <c r="C168" s="160" t="str">
        <f t="shared" si="5"/>
        <v/>
      </c>
      <c r="D168" s="48"/>
      <c r="E168" s="48"/>
      <c r="F168" s="47"/>
      <c r="G168" s="47"/>
      <c r="H168" s="49"/>
      <c r="I168" s="49"/>
      <c r="J168" s="47"/>
      <c r="K168" s="54" t="str">
        <f>IF(ISBLANK(E168),"",VLOOKUP(B168,'Filter Data'!$A$1:$M$16,13,FALSE))</f>
        <v/>
      </c>
      <c r="L168" s="48"/>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row>
    <row r="169" spans="1:49" s="50" customFormat="1" ht="14.4">
      <c r="A169" s="44"/>
      <c r="B169" s="54" t="str">
        <f t="shared" si="4"/>
        <v/>
      </c>
      <c r="C169" s="160" t="str">
        <f t="shared" si="5"/>
        <v/>
      </c>
      <c r="D169" s="48"/>
      <c r="E169" s="48"/>
      <c r="F169" s="47"/>
      <c r="G169" s="47"/>
      <c r="H169" s="49"/>
      <c r="I169" s="49"/>
      <c r="J169" s="47"/>
      <c r="K169" s="54" t="str">
        <f>IF(ISBLANK(E169),"",VLOOKUP(B169,'Filter Data'!$A$1:$M$16,13,FALSE))</f>
        <v/>
      </c>
      <c r="L169" s="48"/>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row>
    <row r="170" spans="1:49" s="50" customFormat="1" ht="14.4">
      <c r="A170" s="44"/>
      <c r="B170" s="54" t="str">
        <f t="shared" si="4"/>
        <v/>
      </c>
      <c r="C170" s="160" t="str">
        <f t="shared" si="5"/>
        <v/>
      </c>
      <c r="D170" s="48"/>
      <c r="E170" s="48"/>
      <c r="F170" s="47"/>
      <c r="G170" s="47"/>
      <c r="H170" s="49"/>
      <c r="I170" s="49"/>
      <c r="J170" s="47"/>
      <c r="K170" s="54" t="str">
        <f>IF(ISBLANK(E170),"",VLOOKUP(B170,'Filter Data'!$A$1:$M$16,13,FALSE))</f>
        <v/>
      </c>
      <c r="L170" s="48"/>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row>
    <row r="171" spans="1:49" s="50" customFormat="1" ht="14.4">
      <c r="A171" s="44"/>
      <c r="B171" s="54" t="str">
        <f t="shared" si="4"/>
        <v/>
      </c>
      <c r="C171" s="160" t="str">
        <f t="shared" si="5"/>
        <v/>
      </c>
      <c r="D171" s="48"/>
      <c r="E171" s="48"/>
      <c r="F171" s="47"/>
      <c r="G171" s="47"/>
      <c r="H171" s="49"/>
      <c r="I171" s="49"/>
      <c r="J171" s="47"/>
      <c r="K171" s="54" t="str">
        <f>IF(ISBLANK(E171),"",VLOOKUP(B171,'Filter Data'!$A$1:$M$16,13,FALSE))</f>
        <v/>
      </c>
      <c r="L171" s="48"/>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row>
    <row r="172" spans="1:49" s="50" customFormat="1" ht="14.4">
      <c r="A172" s="44"/>
      <c r="B172" s="54" t="str">
        <f t="shared" si="4"/>
        <v/>
      </c>
      <c r="C172" s="160" t="str">
        <f t="shared" si="5"/>
        <v/>
      </c>
      <c r="D172" s="48"/>
      <c r="E172" s="48"/>
      <c r="F172" s="47"/>
      <c r="G172" s="47"/>
      <c r="H172" s="49"/>
      <c r="I172" s="49"/>
      <c r="J172" s="47"/>
      <c r="K172" s="54" t="str">
        <f>IF(ISBLANK(E172),"",VLOOKUP(B172,'Filter Data'!$A$1:$M$16,13,FALSE))</f>
        <v/>
      </c>
      <c r="L172" s="48"/>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row>
    <row r="173" spans="1:49" s="50" customFormat="1" ht="14.4">
      <c r="A173" s="44"/>
      <c r="B173" s="54" t="str">
        <f t="shared" si="4"/>
        <v/>
      </c>
      <c r="C173" s="160" t="str">
        <f t="shared" si="5"/>
        <v/>
      </c>
      <c r="D173" s="48"/>
      <c r="E173" s="48"/>
      <c r="F173" s="47"/>
      <c r="G173" s="47"/>
      <c r="H173" s="49"/>
      <c r="I173" s="49"/>
      <c r="J173" s="47"/>
      <c r="K173" s="54" t="str">
        <f>IF(ISBLANK(E173),"",VLOOKUP(B173,'Filter Data'!$A$1:$M$16,13,FALSE))</f>
        <v/>
      </c>
      <c r="L173" s="48"/>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row>
    <row r="174" spans="1:49" s="50" customFormat="1" ht="14.4">
      <c r="A174" s="44"/>
      <c r="B174" s="54" t="str">
        <f t="shared" si="4"/>
        <v/>
      </c>
      <c r="C174" s="160" t="str">
        <f t="shared" si="5"/>
        <v/>
      </c>
      <c r="D174" s="48"/>
      <c r="E174" s="48"/>
      <c r="F174" s="47"/>
      <c r="G174" s="47"/>
      <c r="H174" s="49"/>
      <c r="I174" s="49"/>
      <c r="J174" s="47"/>
      <c r="K174" s="54" t="str">
        <f>IF(ISBLANK(E174),"",VLOOKUP(B174,'Filter Data'!$A$1:$M$16,13,FALSE))</f>
        <v/>
      </c>
      <c r="L174" s="48"/>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row>
    <row r="175" spans="1:49" s="50" customFormat="1" ht="14.4">
      <c r="A175" s="44"/>
      <c r="B175" s="54" t="str">
        <f t="shared" si="4"/>
        <v/>
      </c>
      <c r="C175" s="160" t="str">
        <f t="shared" si="5"/>
        <v/>
      </c>
      <c r="D175" s="48"/>
      <c r="E175" s="48"/>
      <c r="F175" s="47"/>
      <c r="G175" s="47"/>
      <c r="H175" s="49"/>
      <c r="I175" s="49"/>
      <c r="J175" s="47"/>
      <c r="K175" s="54" t="str">
        <f>IF(ISBLANK(E175),"",VLOOKUP(B175,'Filter Data'!$A$1:$M$16,13,FALSE))</f>
        <v/>
      </c>
      <c r="L175" s="48"/>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row>
    <row r="176" spans="1:49" s="50" customFormat="1" ht="14.4">
      <c r="A176" s="44"/>
      <c r="B176" s="54" t="str">
        <f t="shared" si="4"/>
        <v/>
      </c>
      <c r="C176" s="160" t="str">
        <f t="shared" si="5"/>
        <v/>
      </c>
      <c r="D176" s="48"/>
      <c r="E176" s="48"/>
      <c r="F176" s="47"/>
      <c r="G176" s="47"/>
      <c r="H176" s="49"/>
      <c r="I176" s="49"/>
      <c r="J176" s="47"/>
      <c r="K176" s="54" t="str">
        <f>IF(ISBLANK(E176),"",VLOOKUP(B176,'Filter Data'!$A$1:$M$16,13,FALSE))</f>
        <v/>
      </c>
      <c r="L176" s="48"/>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row>
    <row r="177" spans="1:49" s="50" customFormat="1" ht="14.4">
      <c r="A177" s="44"/>
      <c r="B177" s="54" t="str">
        <f t="shared" si="4"/>
        <v/>
      </c>
      <c r="C177" s="160" t="str">
        <f t="shared" si="5"/>
        <v/>
      </c>
      <c r="D177" s="48"/>
      <c r="E177" s="48"/>
      <c r="F177" s="47"/>
      <c r="G177" s="47"/>
      <c r="H177" s="49"/>
      <c r="I177" s="49"/>
      <c r="J177" s="47"/>
      <c r="K177" s="54" t="str">
        <f>IF(ISBLANK(E177),"",VLOOKUP(B177,'Filter Data'!$A$1:$M$16,13,FALSE))</f>
        <v/>
      </c>
      <c r="L177" s="48"/>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row>
    <row r="178" spans="1:49" s="50" customFormat="1" ht="14.4">
      <c r="A178" s="44"/>
      <c r="B178" s="54" t="str">
        <f t="shared" si="4"/>
        <v/>
      </c>
      <c r="C178" s="160" t="str">
        <f t="shared" si="5"/>
        <v/>
      </c>
      <c r="D178" s="48"/>
      <c r="E178" s="48"/>
      <c r="F178" s="47"/>
      <c r="G178" s="47"/>
      <c r="H178" s="49"/>
      <c r="I178" s="49"/>
      <c r="J178" s="47"/>
      <c r="K178" s="54" t="str">
        <f>IF(ISBLANK(E178),"",VLOOKUP(B178,'Filter Data'!$A$1:$M$16,13,FALSE))</f>
        <v/>
      </c>
      <c r="L178" s="48"/>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row>
    <row r="179" spans="1:49" s="50" customFormat="1" ht="14.4">
      <c r="A179" s="44"/>
      <c r="B179" s="54" t="str">
        <f t="shared" si="4"/>
        <v/>
      </c>
      <c r="C179" s="160" t="str">
        <f t="shared" si="5"/>
        <v/>
      </c>
      <c r="D179" s="48"/>
      <c r="E179" s="48"/>
      <c r="F179" s="47"/>
      <c r="G179" s="47"/>
      <c r="H179" s="49"/>
      <c r="I179" s="49"/>
      <c r="J179" s="47"/>
      <c r="K179" s="54" t="str">
        <f>IF(ISBLANK(E179),"",VLOOKUP(B179,'Filter Data'!$A$1:$M$16,13,FALSE))</f>
        <v/>
      </c>
      <c r="L179" s="48"/>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row>
    <row r="180" spans="1:49" s="50" customFormat="1" ht="14.4">
      <c r="A180" s="44"/>
      <c r="B180" s="54" t="str">
        <f t="shared" si="4"/>
        <v/>
      </c>
      <c r="C180" s="160" t="str">
        <f t="shared" si="5"/>
        <v/>
      </c>
      <c r="D180" s="48"/>
      <c r="E180" s="48"/>
      <c r="F180" s="47"/>
      <c r="G180" s="47"/>
      <c r="H180" s="49"/>
      <c r="I180" s="49"/>
      <c r="J180" s="47"/>
      <c r="K180" s="54" t="str">
        <f>IF(ISBLANK(E180),"",VLOOKUP(B180,'Filter Data'!$A$1:$M$16,13,FALSE))</f>
        <v/>
      </c>
      <c r="L180" s="48"/>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row>
    <row r="181" spans="1:49" s="50" customFormat="1" ht="14.4">
      <c r="A181" s="44"/>
      <c r="B181" s="54" t="str">
        <f t="shared" si="4"/>
        <v/>
      </c>
      <c r="C181" s="160" t="str">
        <f t="shared" si="5"/>
        <v/>
      </c>
      <c r="D181" s="48"/>
      <c r="E181" s="48"/>
      <c r="F181" s="47"/>
      <c r="G181" s="47"/>
      <c r="H181" s="49"/>
      <c r="I181" s="49"/>
      <c r="J181" s="47"/>
      <c r="K181" s="54" t="str">
        <f>IF(ISBLANK(E181),"",VLOOKUP(B181,'Filter Data'!$A$1:$M$16,13,FALSE))</f>
        <v/>
      </c>
      <c r="L181" s="48"/>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row>
    <row r="182" spans="1:49" s="50" customFormat="1" ht="14.4">
      <c r="A182" s="44"/>
      <c r="B182" s="54" t="str">
        <f t="shared" si="4"/>
        <v/>
      </c>
      <c r="C182" s="160" t="str">
        <f t="shared" si="5"/>
        <v/>
      </c>
      <c r="D182" s="48"/>
      <c r="E182" s="48"/>
      <c r="F182" s="47"/>
      <c r="G182" s="47"/>
      <c r="H182" s="49"/>
      <c r="I182" s="49"/>
      <c r="J182" s="47"/>
      <c r="K182" s="54" t="str">
        <f>IF(ISBLANK(E182),"",VLOOKUP(B182,'Filter Data'!$A$1:$M$16,13,FALSE))</f>
        <v/>
      </c>
      <c r="L182" s="48"/>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row>
    <row r="183" spans="1:49" s="50" customFormat="1" ht="14.4">
      <c r="A183" s="44"/>
      <c r="B183" s="54" t="str">
        <f t="shared" si="4"/>
        <v/>
      </c>
      <c r="C183" s="160" t="str">
        <f t="shared" si="5"/>
        <v/>
      </c>
      <c r="D183" s="48"/>
      <c r="E183" s="48"/>
      <c r="F183" s="47"/>
      <c r="G183" s="47"/>
      <c r="H183" s="49"/>
      <c r="I183" s="49"/>
      <c r="J183" s="47"/>
      <c r="K183" s="54" t="str">
        <f>IF(ISBLANK(E183),"",VLOOKUP(B183,'Filter Data'!$A$1:$M$16,13,FALSE))</f>
        <v/>
      </c>
      <c r="L183" s="48"/>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row>
    <row r="184" spans="1:49" s="50" customFormat="1" ht="14.4">
      <c r="A184" s="44"/>
      <c r="B184" s="54" t="str">
        <f t="shared" si="4"/>
        <v/>
      </c>
      <c r="C184" s="160" t="str">
        <f>IF(ISBLANK(E184),"",$C$9)</f>
        <v/>
      </c>
      <c r="D184" s="48"/>
      <c r="E184" s="48"/>
      <c r="F184" s="47"/>
      <c r="G184" s="47"/>
      <c r="H184" s="49"/>
      <c r="I184" s="49"/>
      <c r="J184" s="47"/>
      <c r="K184" s="54" t="str">
        <f>IF(ISBLANK(E184),"",VLOOKUP(B184,'Filter Data'!$A$1:$M$16,13,FALSE))</f>
        <v/>
      </c>
      <c r="L184" s="48"/>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row>
    <row r="185" spans="1:49" s="50" customFormat="1" ht="14.4">
      <c r="A185" s="44"/>
      <c r="B185" s="54" t="str">
        <f>IF(ISBLANK(E185),"",$B$9)</f>
        <v/>
      </c>
      <c r="C185" s="160" t="str">
        <f t="shared" si="5"/>
        <v/>
      </c>
      <c r="D185" s="48"/>
      <c r="E185" s="48"/>
      <c r="F185" s="47"/>
      <c r="G185" s="47"/>
      <c r="H185" s="49"/>
      <c r="I185" s="49"/>
      <c r="J185" s="47"/>
      <c r="K185" s="54" t="str">
        <f>IF(ISBLANK(E185),"",VLOOKUP(B185,'Filter Data'!$A$1:$M$16,13,FALSE))</f>
        <v/>
      </c>
      <c r="L185" s="48"/>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row>
    <row r="186" spans="1:49" ht="14.4">
      <c r="A186" s="19"/>
      <c r="B186" s="19"/>
      <c r="C186" s="19"/>
      <c r="D186" s="19"/>
      <c r="E186" s="19"/>
      <c r="F186" s="19"/>
      <c r="G186" s="19"/>
      <c r="H186" s="19"/>
      <c r="I186" s="19"/>
      <c r="J186" s="19"/>
      <c r="K186" s="19"/>
      <c r="L186" s="19"/>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19"/>
      <c r="AL186" s="19"/>
      <c r="AM186" s="19"/>
      <c r="AN186" s="19"/>
      <c r="AO186" s="19"/>
      <c r="AP186" s="19"/>
      <c r="AQ186" s="19"/>
      <c r="AR186" s="19"/>
      <c r="AS186" s="19"/>
      <c r="AT186" s="19"/>
      <c r="AU186" s="19"/>
      <c r="AV186" s="19"/>
      <c r="AW186" s="19"/>
    </row>
    <row r="187" spans="1:49" ht="14.4">
      <c r="A187" s="19"/>
      <c r="B187" s="19"/>
      <c r="C187" s="19"/>
      <c r="D187" s="19"/>
      <c r="E187" s="19"/>
      <c r="F187" s="19"/>
      <c r="G187" s="19"/>
      <c r="H187" s="19"/>
      <c r="I187" s="19"/>
      <c r="J187" s="19"/>
      <c r="K187" s="19"/>
      <c r="L187" s="19"/>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19"/>
      <c r="AL187" s="19"/>
      <c r="AM187" s="19"/>
      <c r="AN187" s="19"/>
      <c r="AO187" s="19"/>
      <c r="AP187" s="19"/>
      <c r="AQ187" s="19"/>
      <c r="AR187" s="19"/>
      <c r="AS187" s="19"/>
      <c r="AT187" s="19"/>
      <c r="AU187" s="19"/>
      <c r="AV187" s="19"/>
      <c r="AW187" s="19"/>
    </row>
    <row r="188" spans="1:49" ht="14.4">
      <c r="A188" s="19"/>
      <c r="B188" s="19"/>
      <c r="C188" s="19"/>
      <c r="D188" s="19"/>
      <c r="E188" s="19"/>
      <c r="F188" s="19"/>
      <c r="G188" s="19"/>
      <c r="H188" s="19"/>
      <c r="I188" s="19"/>
      <c r="J188" s="19"/>
      <c r="K188" s="19"/>
      <c r="L188" s="19"/>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19"/>
      <c r="AL188" s="19"/>
      <c r="AM188" s="19"/>
      <c r="AN188" s="19"/>
      <c r="AO188" s="19"/>
      <c r="AP188" s="19"/>
      <c r="AQ188" s="19"/>
      <c r="AR188" s="19"/>
      <c r="AS188" s="19"/>
      <c r="AT188" s="19"/>
      <c r="AU188" s="19"/>
      <c r="AV188" s="19"/>
      <c r="AW188" s="19"/>
    </row>
    <row r="189" spans="1:49" ht="14.4">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row>
    <row r="190" spans="1:49" ht="14.4">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row>
    <row r="191" spans="1:49" ht="14.4">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row>
    <row r="192" spans="1:49" ht="14.4">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row>
    <row r="193" spans="1:54" ht="14.4">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row>
    <row r="194" spans="1:54" ht="14.4">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row>
    <row r="195" spans="1:54" ht="14.4">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row>
    <row r="196" spans="1:54" ht="14.4">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row>
    <row r="197" spans="1:54" ht="14.4">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row>
    <row r="198" spans="1:54" ht="14.4">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row>
    <row r="199" spans="1:54" ht="14.4">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row>
    <row r="200" spans="1:54" ht="14.4">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row>
    <row r="201" spans="1:54" ht="14.4">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row>
    <row r="202" spans="1:54" ht="14.4">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row>
    <row r="203" spans="1:54" ht="14.4">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row>
    <row r="204" spans="1:54" ht="14.4">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row>
    <row r="205" spans="1:54" ht="14.4">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row>
    <row r="206" spans="1:54" ht="14.4">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row>
    <row r="207" spans="1:54" ht="14.4">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row>
    <row r="208" spans="1:54" ht="14.4">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row>
    <row r="209" spans="1:54" ht="14.4">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row>
    <row r="210" spans="1:54" ht="14.4">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row>
    <row r="211" spans="1:54" ht="14.4">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row>
    <row r="212" spans="1:54" ht="14.4">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row>
    <row r="213" spans="1:54" ht="14.4">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row>
    <row r="214" spans="1:54" ht="14.4">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row>
    <row r="215" spans="1:54" ht="14.4">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row>
    <row r="216" spans="1:54" ht="14.4">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row>
    <row r="217" spans="1:54" ht="14.4">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row>
    <row r="218" spans="1:54" ht="14.4">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row>
    <row r="219" spans="1:54" ht="14.4">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row>
    <row r="220" spans="1:54" ht="14.4">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row>
    <row r="221" spans="1:54" ht="14.4">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row>
    <row r="222" spans="1:54" ht="14.4">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row>
    <row r="223" spans="1:54" ht="14.4">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row>
    <row r="224" spans="1:54" ht="14.4">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row>
    <row r="225" spans="1:54" ht="14.4">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row>
    <row r="226" spans="1:54" ht="14.4">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row>
    <row r="227" spans="1:54" ht="14.4">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row>
    <row r="228" spans="1:54" ht="14.4">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row>
    <row r="229" spans="1:54" ht="14.4">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row>
    <row r="230" spans="1:54" ht="14.4">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row>
    <row r="231" spans="1:54" ht="14.4">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row>
    <row r="232" spans="1:54" ht="14.4">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row>
    <row r="233" spans="1:54" ht="14.4">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row>
    <row r="234" spans="1:54" ht="14.4">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row>
    <row r="235" spans="1:54" ht="14.4">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row>
    <row r="236" spans="1:54" ht="14.4">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row>
    <row r="237" spans="1:54" ht="14.4">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row>
    <row r="238" spans="1:54" ht="14.4">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row>
    <row r="239" spans="1:54" ht="14.4">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row>
    <row r="240" spans="1:54" ht="14.4">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row>
    <row r="241" spans="1:54" ht="14.4">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row>
    <row r="242" spans="1:54" ht="14.4">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row>
    <row r="243" spans="1:54" ht="14.4">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row>
    <row r="244" spans="1:54" ht="14.4">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row>
    <row r="245" spans="1:54" ht="14.4">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row>
    <row r="246" spans="1:54" ht="14.4">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row>
    <row r="247" spans="1:54" ht="14.4">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row>
    <row r="248" spans="1:54" ht="14.4">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row>
    <row r="249" spans="1:54" ht="14.4">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row>
    <row r="250" spans="1:54" ht="14.4">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row>
    <row r="251" spans="1:54" ht="14.4">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row>
    <row r="252" spans="1:54" ht="14.4">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row>
    <row r="253" spans="1:54" ht="14.4">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row>
    <row r="254" spans="1:54" ht="14.4">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row>
    <row r="255" spans="1:54" ht="14.4">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row>
    <row r="256" spans="1:54" ht="14.4">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row>
    <row r="257" spans="1:54" ht="14.4">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row>
    <row r="258" spans="1:54" ht="14.4">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row>
    <row r="259" spans="1:54" ht="14.4">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row>
    <row r="260" spans="1:54" ht="14.4">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row>
    <row r="261" spans="1:54" ht="14.4">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row>
    <row r="262" spans="1:54" ht="14.4">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row>
    <row r="263" spans="1:54" ht="14.4">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row>
    <row r="264" spans="1:54" ht="14.4">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row>
    <row r="265" spans="1:54" ht="14.4">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row>
    <row r="266" spans="1:54" ht="14.4">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row>
    <row r="267" spans="1:54" ht="14.4">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row>
    <row r="268" spans="1:54" ht="14.4">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row>
    <row r="269" spans="1:54" ht="14.4">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row>
    <row r="270" spans="1:54" ht="14.4">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row>
    <row r="271" spans="1:54" ht="14.4">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row>
    <row r="272" spans="1:54" ht="14.4">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row>
    <row r="273" spans="1:54" ht="14.4">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row>
    <row r="274" spans="1:54" ht="14.4">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row>
    <row r="275" spans="1:54" ht="14.4">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row>
    <row r="276" spans="1:54" ht="14.4">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row>
    <row r="277" spans="1:54" ht="14.4">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row>
    <row r="278" spans="1:54" ht="14.4">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row>
    <row r="279" spans="1:54" ht="14.4">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row>
    <row r="280" spans="1:54" ht="14.4">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row>
    <row r="281" spans="1:54" ht="14.4">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row>
    <row r="282" spans="1:54" ht="14.4">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row>
    <row r="283" spans="1:54" ht="14.4">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row>
    <row r="284" spans="1:54" ht="14.4">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row>
    <row r="285" spans="1:54" ht="14.4">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row>
    <row r="286" spans="1:54" ht="14.4">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row>
    <row r="287" spans="1:54" ht="14.4">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row>
    <row r="288" spans="1:54" ht="14.4">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row>
    <row r="289" spans="1:54" ht="14.4">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row>
    <row r="290" spans="1:54" ht="14.4">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row>
    <row r="291" spans="1:54" ht="14.4">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row>
    <row r="292" spans="1:54" ht="14.4">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row>
    <row r="293" spans="1:54" ht="14.4">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row>
    <row r="294" spans="1:54" ht="14.4">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row>
    <row r="295" spans="1:54" ht="14.4">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row>
    <row r="296" spans="1:54" ht="14.4">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row>
    <row r="297" spans="1:54" ht="14.4">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row>
    <row r="298" spans="1:54" ht="14.4">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row>
    <row r="299" spans="1:54" ht="14.4">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row>
    <row r="300" spans="1:54" ht="14.4">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row>
    <row r="301" spans="1:54" ht="14.4">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row>
    <row r="302" spans="1:54" ht="14.4">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row>
    <row r="303" spans="1:54" ht="14.4">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row>
    <row r="304" spans="1:54" ht="14.4">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row>
    <row r="305" spans="2:54" ht="14.4">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row>
    <row r="306" spans="2:54" ht="14.4">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row>
    <row r="307" spans="2:54" ht="14.4">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row>
    <row r="308" spans="2:54" ht="14.4">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row>
    <row r="309" spans="2:54" ht="14.4">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row>
    <row r="310" spans="2:54" ht="14.4">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row>
    <row r="311" spans="2:54" ht="14.4">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row>
    <row r="312" spans="2:54" ht="14.4">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row>
    <row r="313" spans="2:54" ht="14.4">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row>
    <row r="314" spans="2:54" ht="14.4">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row>
    <row r="315" spans="2:54" ht="14.4">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row>
    <row r="316" spans="2:54" ht="14.4">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row>
    <row r="317" spans="2:54" ht="14.4">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row>
    <row r="318" spans="2:54" ht="14.4">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row>
    <row r="319" spans="2:54" ht="14.4">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row>
    <row r="320" spans="2:54" ht="14.4">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row>
    <row r="321" spans="2:54" ht="14.4">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row>
    <row r="322" spans="2:54" ht="14.4">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row>
    <row r="323" spans="2:54" ht="14.4">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row>
    <row r="324" spans="2:54" ht="14.4">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row>
    <row r="325" spans="2:54" ht="14.4">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row>
    <row r="326" spans="2:54" ht="14.4">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row>
    <row r="327" spans="2:54" ht="14.4">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row>
    <row r="328" spans="2:54" ht="14.4">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row>
    <row r="329" spans="2:54" ht="14.4">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row>
    <row r="330" spans="2:54" ht="14.4">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row>
    <row r="331" spans="2:54" ht="14.4">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row>
    <row r="332" spans="2:54" ht="14.4">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row>
    <row r="333" spans="2:54" ht="14.4">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row>
    <row r="334" spans="2:54" ht="14.4">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row>
    <row r="335" spans="2:54" ht="14.4">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row>
    <row r="336" spans="2:54" ht="14.4">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row>
    <row r="337" spans="2:54" ht="14.4">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row>
    <row r="338" spans="2:54" ht="14.4">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row>
    <row r="339" spans="2:54" ht="14.4">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row>
    <row r="340" spans="2:54" ht="14.4">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row>
    <row r="341" spans="2:54" ht="14.4">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row>
    <row r="342" spans="2:54" ht="14.4">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row>
    <row r="343" spans="2:54" ht="14.4">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row>
    <row r="344" spans="2:54" ht="14.4">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row>
    <row r="345" spans="2:54" ht="14.4">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row>
    <row r="346" spans="2:54" ht="14.4">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row>
    <row r="347" spans="2:54" ht="14.4">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row>
    <row r="348" spans="2:54" ht="14.4">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row>
    <row r="349" spans="2:54" ht="14.4">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row>
    <row r="350" spans="2:54" ht="14.4">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row>
    <row r="351" spans="2:54" ht="14.4">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row>
    <row r="352" spans="2:54" ht="14.4">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row>
    <row r="353" spans="2:54" ht="14.4">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row>
    <row r="354" spans="2:54" ht="14.4">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row>
    <row r="355" spans="2:54" ht="14.4">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row>
    <row r="356" spans="2:54" ht="14.4">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row>
    <row r="357" spans="2:54" ht="14.4">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row>
    <row r="358" spans="2:54" ht="14.4">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row>
    <row r="359" spans="2:54" ht="14.4">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row>
    <row r="360" spans="2:54" ht="14.4">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row>
    <row r="361" spans="2:54" ht="14.4">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row>
    <row r="362" spans="2:54" ht="14.4">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row>
    <row r="363" spans="2:54" ht="14.4">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row>
    <row r="364" spans="2:54" ht="14.4">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row>
    <row r="365" spans="2:54" ht="14.4">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row>
    <row r="366" spans="2:54" ht="14.4">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row>
    <row r="367" spans="2:54" ht="14.4">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row>
    <row r="368" spans="2:54" ht="14.4">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row>
    <row r="369" spans="2:54" ht="14.4">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row>
    <row r="370" spans="2:54" ht="14.4">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row>
    <row r="371" spans="2:54" ht="14.4">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row>
    <row r="372" spans="2:54" ht="14.4">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row>
    <row r="373" spans="2:54" ht="14.4">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row>
    <row r="374" spans="2:54" ht="14.4">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row>
    <row r="375" spans="2:54" ht="14.4">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row>
    <row r="376" spans="2:54" ht="14.4">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row>
    <row r="377" spans="2:54" ht="14.4">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row>
    <row r="378" spans="2:54" ht="14.4">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row>
    <row r="379" spans="2:54" ht="14.4">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row>
    <row r="380" spans="2:54" ht="14.4">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row>
    <row r="381" spans="2:54" ht="14.4">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row>
    <row r="382" spans="2:54" ht="14.4">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row>
    <row r="383" spans="2:54" ht="14.4">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row>
    <row r="384" spans="2:54" ht="14.4">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row>
    <row r="385" spans="2:54" ht="14.4">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row>
    <row r="386" spans="2:54" ht="14.4">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row>
    <row r="387" spans="2:54" ht="14.4">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row>
    <row r="388" spans="2:54" ht="14.4">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row>
    <row r="389" spans="2:54" ht="14.4">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row>
    <row r="390" spans="2:54" ht="14.4">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row>
    <row r="391" spans="2:54" ht="14.4">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row>
    <row r="392" spans="2:54" ht="14.4">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row>
    <row r="393" spans="2:54" ht="14.4">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row>
    <row r="394" spans="2:54" ht="14.4">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row>
    <row r="395" spans="2:54" ht="14.4">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row>
    <row r="396" spans="2:54" ht="14.4">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row>
    <row r="397" spans="2:54" ht="14.4">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row>
    <row r="398" spans="2:54" ht="14.4">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row>
    <row r="399" spans="2:54" ht="14.4">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row>
    <row r="400" spans="2:54" ht="14.4">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row>
    <row r="401" spans="2:54" ht="14.4">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row>
    <row r="402" spans="2:54" ht="14.4">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row>
    <row r="403" spans="2:54" ht="14.4">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row>
    <row r="404" spans="2:54" ht="14.4">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row>
    <row r="405" spans="2:54" ht="14.4">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row>
    <row r="406" spans="2:54" ht="14.4">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row>
    <row r="407" spans="2:54" ht="14.4">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row>
    <row r="408" spans="2:54" ht="14.4">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row>
    <row r="409" spans="2:54" ht="14.4">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row>
    <row r="410" spans="2:54" ht="14.4">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row>
    <row r="411" spans="2:54" ht="14.4">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row>
    <row r="412" spans="2:54" ht="14.4">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row>
    <row r="413" spans="2:54" ht="14.4">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row>
    <row r="414" spans="2:54" ht="14.4">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row>
    <row r="415" spans="2:54" ht="14.4">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row>
    <row r="416" spans="2:54" ht="14.4">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row>
    <row r="417" spans="2:54" ht="14.4">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row>
    <row r="418" spans="2:54" ht="14.4">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row>
    <row r="419" spans="2:54" ht="14.4">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row>
    <row r="420" spans="2:54" ht="14.4">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row>
    <row r="421" spans="2:54" ht="14.4">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row>
    <row r="422" spans="2:54" ht="14.4">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row>
    <row r="423" spans="2:54" ht="14.4">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row>
    <row r="424" spans="2:54" ht="14.4">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row>
    <row r="425" spans="2:54" ht="14.4">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row>
    <row r="426" spans="2:54" ht="14.4">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row>
    <row r="427" spans="2:54" ht="14.4">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row>
    <row r="428" spans="2:54" ht="14.4">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row>
  </sheetData>
  <sheetProtection sheet="1" objects="1" scenarios="1"/>
  <mergeCells count="1">
    <mergeCell ref="B3:H4"/>
  </mergeCells>
  <dataValidations xWindow="319" yWindow="664" count="21">
    <dataValidation allowBlank="1" showInputMessage="1" showErrorMessage="1" prompt="DO NOT enter data here as it is automatically calculated." sqref="H9 D9:E9 K13" xr:uid="{654D08C3-BA15-459E-AE1C-B5787B31592F}"/>
    <dataValidation type="whole" operator="greaterThanOrEqual" allowBlank="1" showInputMessage="1" showErrorMessage="1" prompt="Please input the current year." sqref="C9" xr:uid="{705009C1-D0ED-46FA-AC20-A2E45FEBDE1E}">
      <formula1>2010</formula1>
    </dataValidation>
    <dataValidation allowBlank="1" showInputMessage="1" showErrorMessage="1" prompt="Please input gross domestic product (GDP) in USD for the current year." sqref="F9" xr:uid="{856F18DE-B813-4EF9-A9C4-954AAF1124E5}"/>
    <dataValidation allowBlank="1" showInputMessage="1" showErrorMessage="1" prompt="Please input general government final consumption expenditure (GGE) as a percent of GDP for the current year. Note that it should be a whole number ie 9 not 0.09 or 9%." sqref="G9" xr:uid="{DB22878A-2E52-4A06-A9E9-94FD6D19DC73}"/>
    <dataValidation allowBlank="1" showInputMessage="1" showErrorMessage="1" prompt="Please input the annual average offical exchange rate of your local currency to USD. Please input the whole number  of local curreny to 1 USD ie 5." sqref="J9" xr:uid="{49185A83-951F-4660-A3B6-F16E7CE6956B}"/>
    <dataValidation allowBlank="1" showInputMessage="1" showErrorMessage="1" prompt="Please input the total population number as at the end of current year." sqref="K9" xr:uid="{B8945809-6FC8-4903-B45D-E2F1251C706A}"/>
    <dataValidation allowBlank="1" showInputMessage="1" showErrorMessage="1" prompt="Please input the average purchasing power parity conversion factor for GDP for your local currency to USD." sqref="L9" xr:uid="{C5689CE0-6731-4863-99A7-96ECC5620571}"/>
    <dataValidation allowBlank="1" showInputMessage="1" showErrorMessage="1" prompt="Please input annual GDP deflator % showing year-on-year change. Note that it should be a whole number ie 9 not 0.09 or 9%." sqref="M9" xr:uid="{F3F207F2-E864-4555-AEC6-1ECEE81CF2F5}"/>
    <dataValidation allowBlank="1" showInputMessage="1" showErrorMessage="1" prompt="Please input annual GDP deflator % with 2019 as the base year. Note that it should be a whole number ie 109 not 1.09 or 109%." sqref="N9" xr:uid="{72DF6CB9-53D5-4424-8F8A-70A708365D64}"/>
    <dataValidation allowBlank="1" showInputMessage="1" showErrorMessage="1" prompt="Please input annual inflation % showing year-on-year change. Note that it should be a whole number ie 9 not 0.09 or 9%." sqref="I9" xr:uid="{8B562DC9-D619-4221-A0A1-E1CA28205E35}"/>
    <dataValidation allowBlank="1" showInputMessage="1" showErrorMessage="1" prompt="Please input the relevant ministry responsible for the budget line item." sqref="D13:E13" xr:uid="{CCF58A05-0A0E-49DC-BF53-1927EBFAADB2}"/>
    <dataValidation allowBlank="1" showInputMessage="1" showErrorMessage="1" prompt="Input the budgeted amount allocated to the line item in local currency units." sqref="H13" xr:uid="{49FE037A-F16E-4529-B2BF-9182D8236EB9}"/>
    <dataValidation allowBlank="1" showInputMessage="1" showErrorMessage="1" prompt="Input the actual amount spent to the line item in local currency units if available." sqref="I13" xr:uid="{AC2DCE21-E9DD-447F-821B-83C2B6C49932}"/>
    <dataValidation allowBlank="1" showInputMessage="1" showErrorMessage="1" prompt="Please input any relevant notes." sqref="L13" xr:uid="{C853DAB9-5EFA-4A42-8504-CF2BB8E19277}"/>
    <dataValidation allowBlank="1" showInputMessage="1" showErrorMessage="1" prompt="DO NOT enter data into this column as it is automatically calculated." sqref="B13:C13" xr:uid="{3422E2A3-15A5-4B8E-9D01-032693830C1C}"/>
    <dataValidation allowBlank="1" showInputMessage="1" showErrorMessage="1" prompt="Please select Direct or Indirect from the list. Use the &quot;Guidelines&quot; tab for assistance tagging the programme to direct or indirect. " sqref="J13" xr:uid="{5CA32E1A-F0ED-49AA-BAD5-5D2274A5A55E}"/>
    <dataValidation allowBlank="1" showInputMessage="1" showErrorMessage="1" prompt="Select the appropriate category with the system from the list.  Use the &quot;Guidelines&quot; tab for assistance tagging the budget line in its system and programme." sqref="G13" xr:uid="{E7913D3B-4A71-4C53-A589-22DFFACF1796}"/>
    <dataValidation allowBlank="1" showInputMessage="1" showErrorMessage="1" prompt="Select the appropriate system from the drop down list for the budget line. Use the &quot;Guidelines&quot; tab for assistance tagging the budget line in its system and programme." sqref="F13" xr:uid="{7F68F193-6A88-479F-94B4-FDEC7E8C88E9}"/>
    <dataValidation allowBlank="1" showErrorMessage="1" sqref="B14:B185 K14:L185 D14:E185 H14:I185" xr:uid="{60B6410D-3B65-48A0-97C3-81D862E6006A}"/>
    <dataValidation operator="greaterThanOrEqual" allowBlank="1" showErrorMessage="1" sqref="C14:C185" xr:uid="{980484D8-12BF-439A-B287-4DF04EBB4DF2}"/>
    <dataValidation type="list" allowBlank="1" showInputMessage="1" showErrorMessage="1" sqref="G14:G185" xr:uid="{24CC2B97-B63D-402E-9061-D1CC6F9A104C}">
      <formula1>INDIRECT(SUBSTITUTE(F14, " ", ""))</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319" yWindow="664" count="3">
        <x14:dataValidation type="list" allowBlank="1" showInputMessage="1" showErrorMessage="1" prompt="Select your country from the drop down list." xr:uid="{524947D2-6724-43B8-9A19-82131FB60D89}">
          <x14:formula1>
            <xm:f>'Filter Data'!$A$2:$A$16</xm:f>
          </x14:formula1>
          <xm:sqref>B9</xm:sqref>
        </x14:dataValidation>
        <x14:dataValidation type="list" allowBlank="1" showErrorMessage="1" xr:uid="{C9B6DF92-FB2B-4D7A-8F0A-B1D9042B2777}">
          <x14:formula1>
            <xm:f>'Filter Data'!$O$2:$O$3</xm:f>
          </x14:formula1>
          <xm:sqref>J14:J185</xm:sqref>
        </x14:dataValidation>
        <x14:dataValidation type="list" allowBlank="1" showErrorMessage="1" xr:uid="{1BFBD6BC-78FB-4472-960B-25C9BB1B1DF5}">
          <x14:formula1>
            <xm:f>'Filter Data'!$D$2:$D$7</xm:f>
          </x14:formula1>
          <xm:sqref>F14:F185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B7734-7999-40B0-AE15-1C70A5643867}">
  <sheetPr codeName="Sheet5">
    <tabColor theme="9" tint="0.59999389629810485"/>
  </sheetPr>
  <dimension ref="A3:AC53"/>
  <sheetViews>
    <sheetView zoomScale="50" zoomScaleNormal="50" zoomScaleSheetLayoutView="40" workbookViewId="0">
      <selection activeCell="N49" sqref="N49"/>
    </sheetView>
  </sheetViews>
  <sheetFormatPr defaultColWidth="8.77734375" defaultRowHeight="13.8" outlineLevelCol="1"/>
  <cols>
    <col min="1" max="1" width="32.21875" style="183" customWidth="1"/>
    <col min="2" max="2" width="4.21875" style="176" customWidth="1"/>
    <col min="3" max="3" width="16.21875" style="72" customWidth="1"/>
    <col min="4" max="4" width="19.21875" style="73" customWidth="1"/>
    <col min="5" max="5" width="13" style="85" customWidth="1"/>
    <col min="6" max="6" width="40.21875" style="85" customWidth="1"/>
    <col min="7" max="7" width="3.77734375" style="85" customWidth="1"/>
    <col min="8" max="13" width="23.5546875" style="85" customWidth="1" outlineLevel="1"/>
    <col min="14" max="15" width="8.77734375" style="85" customWidth="1" outlineLevel="1"/>
    <col min="16" max="16" width="11.44140625" style="85" customWidth="1"/>
    <col min="17" max="17" width="26.44140625" style="85" customWidth="1"/>
    <col min="18" max="18" width="16.44140625" style="85" customWidth="1"/>
    <col min="19" max="19" width="11.5546875" style="85" customWidth="1"/>
    <col min="20" max="26" width="12.77734375" style="85" customWidth="1"/>
    <col min="27" max="27" width="18.77734375" style="85" customWidth="1"/>
    <col min="28" max="29" width="8.77734375" style="85"/>
    <col min="30" max="16384" width="8.77734375" style="72"/>
  </cols>
  <sheetData>
    <row r="3" spans="1:29">
      <c r="A3" s="181"/>
    </row>
    <row r="4" spans="1:29">
      <c r="A4" s="182"/>
    </row>
    <row r="5" spans="1:29">
      <c r="A5" s="182"/>
    </row>
    <row r="6" spans="1:29">
      <c r="A6" s="182"/>
    </row>
    <row r="7" spans="1:29">
      <c r="A7" s="182"/>
    </row>
    <row r="8" spans="1:29" ht="21" customHeight="1">
      <c r="C8" s="202" t="s">
        <v>509</v>
      </c>
      <c r="D8" s="202"/>
      <c r="H8" s="86"/>
    </row>
    <row r="9" spans="1:29" ht="21" customHeight="1">
      <c r="C9" s="202"/>
      <c r="D9" s="202"/>
    </row>
    <row r="10" spans="1:29" ht="35.1" customHeight="1">
      <c r="C10" s="202"/>
      <c r="D10" s="202"/>
    </row>
    <row r="11" spans="1:29" ht="15">
      <c r="C11" s="74"/>
      <c r="D11" s="75"/>
    </row>
    <row r="12" spans="1:29" s="78" customFormat="1" ht="18.600000000000001" customHeight="1">
      <c r="A12" s="182"/>
      <c r="B12" s="177"/>
      <c r="C12" s="76" t="s">
        <v>0</v>
      </c>
      <c r="D12" s="77" t="s">
        <v>145</v>
      </c>
      <c r="E12" s="87"/>
      <c r="F12" s="88" t="str">
        <f>IF(H23=0,"Data not available for the year "&amp;D14,"")</f>
        <v/>
      </c>
      <c r="G12" s="87"/>
      <c r="H12" s="200" t="s">
        <v>224</v>
      </c>
      <c r="I12" s="200"/>
      <c r="J12" s="87"/>
      <c r="K12" s="87"/>
      <c r="L12" s="87"/>
      <c r="M12" s="87"/>
      <c r="N12" s="87"/>
      <c r="O12" s="87"/>
      <c r="P12" s="87"/>
      <c r="Q12" s="87"/>
      <c r="R12" s="87"/>
      <c r="S12" s="87"/>
      <c r="T12" s="87"/>
      <c r="U12" s="87"/>
      <c r="V12" s="87"/>
      <c r="W12" s="87"/>
      <c r="X12" s="87"/>
      <c r="Y12" s="87"/>
      <c r="Z12" s="87"/>
      <c r="AA12" s="87"/>
      <c r="AB12" s="87"/>
      <c r="AC12" s="87"/>
    </row>
    <row r="13" spans="1:29" ht="17.100000000000001" customHeight="1">
      <c r="B13" s="178"/>
      <c r="C13" s="80"/>
      <c r="D13" s="81"/>
      <c r="E13" s="89"/>
      <c r="F13" s="89"/>
      <c r="H13" s="90" t="s">
        <v>116</v>
      </c>
      <c r="J13" s="91" t="s">
        <v>151</v>
      </c>
    </row>
    <row r="14" spans="1:29" ht="18.600000000000001" customHeight="1" thickBot="1">
      <c r="B14" s="178"/>
      <c r="C14" s="76" t="s">
        <v>1</v>
      </c>
      <c r="D14" s="77">
        <v>2019</v>
      </c>
      <c r="E14" s="89"/>
      <c r="F14" s="89"/>
      <c r="J14" s="89"/>
    </row>
    <row r="15" spans="1:29">
      <c r="B15" s="178"/>
      <c r="C15" s="79"/>
      <c r="D15" s="82"/>
      <c r="E15" s="89"/>
      <c r="F15" s="89"/>
      <c r="H15" s="92" cm="1">
        <f t="array" ref="H15">INDEX('Economic Country Data'!$B$7:$K$71,MATCH($D$12&amp;"-"&amp;$D$14,'Economic Country Data'!$D:$D,0)-6,MATCH(H13,'Economic Country Data'!$7:$7,0)-1)</f>
        <v>69309110145.768738</v>
      </c>
      <c r="J15" s="93" cm="1">
        <f t="array" ref="J15">INDEX('Economic Country Data'!$B$7:$J$71,MATCH($D$12&amp;"-"&amp;$D$14,'Economic Country Data'!$D:$D,0)-6,MATCH(J13,'Economic Country Data'!$7:$7,0)-1)</f>
        <v>5959790773.0838575</v>
      </c>
      <c r="P15" s="94"/>
      <c r="Q15" s="94"/>
      <c r="R15" s="198" t="s">
        <v>354</v>
      </c>
      <c r="S15" s="95"/>
      <c r="T15" s="195" t="s">
        <v>431</v>
      </c>
      <c r="U15" s="196"/>
      <c r="V15" s="196"/>
      <c r="W15" s="197"/>
      <c r="X15" s="195" t="s">
        <v>430</v>
      </c>
      <c r="Y15" s="196"/>
      <c r="Z15" s="197"/>
      <c r="AA15" s="95"/>
    </row>
    <row r="16" spans="1:29" ht="31.8" thickBot="1">
      <c r="B16" s="178"/>
      <c r="C16" s="82"/>
      <c r="D16" s="82"/>
      <c r="E16" s="89"/>
      <c r="F16" s="89"/>
      <c r="P16" s="96" t="s">
        <v>230</v>
      </c>
      <c r="Q16" s="96" t="s">
        <v>398</v>
      </c>
      <c r="R16" s="199"/>
      <c r="S16" s="97" t="s">
        <v>5</v>
      </c>
      <c r="T16" s="98">
        <v>2019</v>
      </c>
      <c r="U16" s="98">
        <v>2020</v>
      </c>
      <c r="V16" s="98">
        <v>2021</v>
      </c>
      <c r="W16" s="96">
        <v>2022</v>
      </c>
      <c r="X16" s="98">
        <v>2023</v>
      </c>
      <c r="Y16" s="98">
        <v>2024</v>
      </c>
      <c r="Z16" s="96">
        <v>2025</v>
      </c>
      <c r="AA16" s="97" t="s">
        <v>454</v>
      </c>
    </row>
    <row r="17" spans="1:29" ht="15">
      <c r="B17" s="179"/>
      <c r="E17" s="89"/>
      <c r="F17" s="89"/>
      <c r="P17" s="99" t="str" cm="1">
        <f t="array" ref="P17">_xlfn._xlws.FILTER('Tracking Tool Direct'!C11:N66,('Tracking Tool Direct'!B11:B66=D12)*('Tracking Tool Direct'!N11:N66&gt;0),"No Results")</f>
        <v>No Results</v>
      </c>
      <c r="Q17" s="99"/>
      <c r="R17" s="99"/>
      <c r="S17" s="99"/>
      <c r="T17" s="100"/>
      <c r="U17" s="100"/>
      <c r="V17" s="100"/>
      <c r="W17" s="100"/>
      <c r="X17" s="100"/>
      <c r="Y17" s="100"/>
      <c r="Z17" s="100"/>
      <c r="AA17" s="100"/>
    </row>
    <row r="18" spans="1:29" ht="15">
      <c r="B18" s="179"/>
      <c r="C18" s="82"/>
      <c r="D18" s="82"/>
      <c r="E18" s="89"/>
      <c r="F18" s="89"/>
      <c r="P18" s="99"/>
      <c r="Q18" s="99"/>
      <c r="R18" s="99"/>
      <c r="S18" s="99"/>
      <c r="T18" s="100"/>
      <c r="U18" s="100"/>
      <c r="V18" s="100"/>
      <c r="W18" s="100"/>
      <c r="X18" s="100"/>
      <c r="Y18" s="100"/>
      <c r="Z18" s="100"/>
      <c r="AA18" s="100"/>
    </row>
    <row r="19" spans="1:29" ht="15">
      <c r="B19" s="179"/>
      <c r="C19" s="82"/>
      <c r="D19" s="82"/>
      <c r="E19" s="89"/>
      <c r="F19" s="89"/>
      <c r="P19" s="99"/>
      <c r="Q19" s="99"/>
      <c r="R19" s="99"/>
      <c r="S19" s="99"/>
      <c r="T19" s="100"/>
      <c r="U19" s="100"/>
      <c r="V19" s="100"/>
      <c r="W19" s="100"/>
      <c r="X19" s="100"/>
      <c r="Y19" s="100"/>
      <c r="Z19" s="100"/>
      <c r="AA19" s="100"/>
    </row>
    <row r="20" spans="1:29" ht="15.6">
      <c r="B20" s="179"/>
      <c r="C20" s="82"/>
      <c r="D20" s="45"/>
      <c r="E20" s="89"/>
      <c r="F20" s="89"/>
      <c r="H20" s="201" t="s">
        <v>225</v>
      </c>
      <c r="I20" s="201"/>
      <c r="J20" s="201"/>
      <c r="K20" s="201"/>
      <c r="L20" s="201"/>
      <c r="M20" s="201"/>
      <c r="P20" s="99"/>
      <c r="Q20" s="99"/>
      <c r="R20" s="99"/>
      <c r="S20" s="99"/>
      <c r="T20" s="100"/>
      <c r="U20" s="100"/>
      <c r="V20" s="100"/>
      <c r="W20" s="100"/>
      <c r="X20" s="100"/>
      <c r="Y20" s="100"/>
      <c r="Z20" s="100"/>
      <c r="AA20" s="100"/>
    </row>
    <row r="21" spans="1:29" ht="27.6">
      <c r="B21" s="179"/>
      <c r="C21" s="82"/>
      <c r="D21" s="79"/>
      <c r="E21" s="89"/>
      <c r="F21" s="89"/>
      <c r="G21" s="101"/>
      <c r="H21" s="90" t="s">
        <v>154</v>
      </c>
      <c r="I21" s="90" t="s">
        <v>228</v>
      </c>
      <c r="J21" s="90" t="s">
        <v>320</v>
      </c>
      <c r="K21" s="90" t="s">
        <v>323</v>
      </c>
      <c r="L21" s="90" t="s">
        <v>324</v>
      </c>
      <c r="M21" s="90" t="s">
        <v>226</v>
      </c>
      <c r="P21" s="99"/>
      <c r="Q21" s="99"/>
      <c r="R21" s="99"/>
      <c r="S21" s="99"/>
      <c r="T21" s="100"/>
      <c r="U21" s="100"/>
      <c r="V21" s="100"/>
      <c r="W21" s="100"/>
      <c r="X21" s="100"/>
      <c r="Y21" s="100"/>
      <c r="Z21" s="100"/>
      <c r="AA21" s="100"/>
    </row>
    <row r="22" spans="1:29" ht="15">
      <c r="B22" s="179"/>
      <c r="C22" s="73"/>
      <c r="P22" s="99"/>
      <c r="Q22" s="99"/>
      <c r="R22" s="99"/>
      <c r="S22" s="99"/>
      <c r="T22" s="100"/>
      <c r="U22" s="100"/>
      <c r="V22" s="100"/>
      <c r="W22" s="100"/>
      <c r="X22" s="100"/>
      <c r="Y22" s="100"/>
      <c r="Z22" s="100"/>
      <c r="AA22" s="100"/>
    </row>
    <row r="23" spans="1:29" ht="17.399999999999999">
      <c r="B23" s="179"/>
      <c r="C23" s="73"/>
      <c r="H23" s="102">
        <f>IFERROR((SUMIFS('Complete Nutrition Data'!$N:$N,'Complete Nutrition Data'!$B:$B,$D$12,'Complete Nutrition Data'!$C:$C,$D$14)),0)</f>
        <v>36132520.668845229</v>
      </c>
      <c r="I23" s="103">
        <f>H23/H15</f>
        <v>5.2132426159926806E-4</v>
      </c>
      <c r="J23" s="102">
        <f>IFERROR(SUMIFS('Complete Nutrition Data'!$N:$N,'Complete Nutrition Data'!$B:$B,$D$12,'Complete Nutrition Data'!$C:$C,$D$14,'Complete Nutrition Data'!$J:$J,"Direct"),0)</f>
        <v>0</v>
      </c>
      <c r="K23" s="102">
        <f>IFERROR((SUMIFS('Complete Nutrition Data'!$N:$N,'Complete Nutrition Data'!$B:$B,$D$12,'Complete Nutrition Data'!$C:$C,$D$14,'Complete Nutrition Data'!$J:$J,"Indirect")),0)</f>
        <v>36132520.668845229</v>
      </c>
      <c r="L23" s="104">
        <f>IFERROR(H23/_xlfn.XLOOKUP(D12&amp;"-"&amp;D14,'Economic Country Data'!D:D,'Economic Country Data'!K:K),"-")</f>
        <v>1.1168010382293683</v>
      </c>
      <c r="M23" s="105">
        <f>COUNTIFS('Complete Nutrition Data'!B9:B274,D12,'Complete Nutrition Data'!C9:C274,D14)</f>
        <v>3</v>
      </c>
      <c r="T23" s="100"/>
      <c r="U23" s="100"/>
      <c r="V23" s="100"/>
      <c r="W23" s="100"/>
      <c r="X23" s="100"/>
      <c r="Y23" s="100"/>
      <c r="Z23" s="100"/>
      <c r="AA23" s="100"/>
    </row>
    <row r="24" spans="1:29" ht="15">
      <c r="B24" s="179"/>
      <c r="C24" s="73"/>
      <c r="H24" s="106"/>
      <c r="I24" s="106"/>
      <c r="J24" s="106"/>
      <c r="K24" s="106"/>
      <c r="L24" s="106"/>
      <c r="M24" s="106"/>
      <c r="T24" s="100"/>
      <c r="U24" s="100"/>
      <c r="V24" s="100"/>
      <c r="W24" s="100"/>
      <c r="X24" s="100"/>
      <c r="Y24" s="100"/>
      <c r="Z24" s="100"/>
      <c r="AA24" s="100"/>
    </row>
    <row r="25" spans="1:29" ht="15">
      <c r="B25" s="179"/>
      <c r="C25" s="73"/>
      <c r="H25" s="106"/>
      <c r="I25" s="106"/>
      <c r="J25" s="106"/>
      <c r="K25" s="106"/>
      <c r="L25" s="106"/>
      <c r="M25" s="106"/>
      <c r="T25" s="100"/>
      <c r="U25" s="100"/>
      <c r="V25" s="100"/>
      <c r="W25" s="100"/>
      <c r="X25" s="100"/>
      <c r="Y25" s="100"/>
      <c r="Z25" s="100"/>
      <c r="AA25" s="100"/>
    </row>
    <row r="26" spans="1:29" ht="15.6" thickBot="1">
      <c r="B26" s="179"/>
      <c r="C26" s="73"/>
      <c r="H26" s="106"/>
      <c r="I26" s="106"/>
      <c r="J26" s="106"/>
      <c r="K26" s="106"/>
      <c r="L26" s="106"/>
      <c r="M26" s="106"/>
      <c r="T26" s="100"/>
      <c r="U26" s="100"/>
      <c r="V26" s="100"/>
      <c r="W26" s="100"/>
      <c r="X26" s="100"/>
      <c r="Y26" s="100"/>
      <c r="Z26" s="100"/>
      <c r="AA26" s="100"/>
    </row>
    <row r="27" spans="1:29" ht="32.549999999999997" customHeight="1">
      <c r="B27" s="179"/>
      <c r="C27" s="73"/>
      <c r="H27" s="107" t="s">
        <v>187</v>
      </c>
      <c r="I27" s="107" t="s">
        <v>232</v>
      </c>
      <c r="J27" s="107" t="s">
        <v>109</v>
      </c>
      <c r="K27" s="90" t="s">
        <v>233</v>
      </c>
      <c r="L27" s="107" t="s">
        <v>229</v>
      </c>
      <c r="M27" s="107" t="s">
        <v>275</v>
      </c>
      <c r="P27" s="94"/>
      <c r="Q27" s="94"/>
      <c r="R27" s="198" t="s">
        <v>354</v>
      </c>
      <c r="S27" s="95"/>
      <c r="T27" s="195" t="s">
        <v>431</v>
      </c>
      <c r="U27" s="196"/>
      <c r="V27" s="196"/>
      <c r="W27" s="197"/>
      <c r="X27" s="195" t="s">
        <v>430</v>
      </c>
      <c r="Y27" s="196"/>
      <c r="Z27" s="197"/>
      <c r="AA27" s="95"/>
    </row>
    <row r="28" spans="1:29" ht="31.8" thickBot="1">
      <c r="H28" s="106"/>
      <c r="I28" s="106"/>
      <c r="J28" s="106"/>
      <c r="K28" s="106"/>
      <c r="L28" s="106"/>
      <c r="M28" s="106"/>
      <c r="P28" s="96" t="s">
        <v>230</v>
      </c>
      <c r="Q28" s="96" t="s">
        <v>398</v>
      </c>
      <c r="R28" s="199"/>
      <c r="S28" s="97" t="s">
        <v>5</v>
      </c>
      <c r="T28" s="98">
        <v>2019</v>
      </c>
      <c r="U28" s="98">
        <v>2020</v>
      </c>
      <c r="V28" s="98">
        <v>2021</v>
      </c>
      <c r="W28" s="96">
        <v>2022</v>
      </c>
      <c r="X28" s="98">
        <v>2023</v>
      </c>
      <c r="Y28" s="98">
        <v>2024</v>
      </c>
      <c r="Z28" s="96">
        <v>2025</v>
      </c>
      <c r="AA28" s="97" t="s">
        <v>454</v>
      </c>
    </row>
    <row r="29" spans="1:29" s="78" customFormat="1" ht="20.100000000000001" customHeight="1">
      <c r="A29" s="182"/>
      <c r="B29" s="180"/>
      <c r="D29" s="83"/>
      <c r="E29" s="87"/>
      <c r="F29" s="108" t="s">
        <v>338</v>
      </c>
      <c r="G29" s="109"/>
      <c r="H29" s="110">
        <f>SUMIFS('Complete Nutrition Data'!$N:$N,'Complete Nutrition Data'!$B:$B,$D$12,'Complete Nutrition Data'!$C:$C,$D$14,'Complete Nutrition Data'!$F:$F,H27)</f>
        <v>23055519.536071904</v>
      </c>
      <c r="I29" s="110">
        <f>SUMIFS('Complete Nutrition Data'!$N:$N,'Complete Nutrition Data'!$B:$B,$D$12,'Complete Nutrition Data'!$C:$C,$D$14,'Complete Nutrition Data'!$F:$F,I27)</f>
        <v>3565900.7373893275</v>
      </c>
      <c r="J29" s="110">
        <f>SUMIFS('Complete Nutrition Data'!$N:$N,'Complete Nutrition Data'!$B:$B,$D$12,'Complete Nutrition Data'!$C:$C,$D$14,'Complete Nutrition Data'!$F:$F,J27)</f>
        <v>0</v>
      </c>
      <c r="K29" s="110">
        <f>SUMIFS('Complete Nutrition Data'!$N:$N,'Complete Nutrition Data'!$B:$B,$D$12,'Complete Nutrition Data'!$C:$C,$D$14,'Complete Nutrition Data'!$F:$F,K27)</f>
        <v>0</v>
      </c>
      <c r="L29" s="110">
        <f>SUMIFS('Complete Nutrition Data'!$N:$N,'Complete Nutrition Data'!$B:$B,$D$12,'Complete Nutrition Data'!$C:$C,$D$14,'Complete Nutrition Data'!$F:$F,L27)</f>
        <v>9511100.3953839988</v>
      </c>
      <c r="M29" s="110">
        <f>SUMIFS('Complete Nutrition Data'!$N:$N,'Complete Nutrition Data'!$B:$B,$D$12,'Complete Nutrition Data'!$C:$C,$D$14,'Complete Nutrition Data'!$F:$F,M27)</f>
        <v>0</v>
      </c>
      <c r="N29" s="87"/>
      <c r="O29" s="87"/>
      <c r="P29" s="111" t="str" cm="1">
        <f t="array" ref="P29:AA31">_xlfn._xlws.FILTER('Tracking Tool Indirect'!C11:N178,('Tracking Tool Indirect'!B11:B178=D12)*('Tracking Tool Indirect'!N11:N178&gt;0),"No Results")</f>
        <v>Food</v>
      </c>
      <c r="Q29" s="111" t="str">
        <v>Food Security</v>
      </c>
      <c r="R29" s="111" t="str">
        <v>Total</v>
      </c>
      <c r="S29" s="111" t="str">
        <v>AOA</v>
      </c>
      <c r="T29" s="100">
        <v>1300932607</v>
      </c>
      <c r="U29" s="100">
        <v>473784512</v>
      </c>
      <c r="V29" s="100">
        <v>2061994092</v>
      </c>
      <c r="W29" s="100">
        <v>1823420520</v>
      </c>
      <c r="X29" s="100">
        <v>0</v>
      </c>
      <c r="Y29" s="100">
        <v>0</v>
      </c>
      <c r="Z29" s="100">
        <v>0</v>
      </c>
      <c r="AA29" s="100">
        <v>5660131731</v>
      </c>
      <c r="AB29" s="87"/>
      <c r="AC29" s="87"/>
    </row>
    <row r="30" spans="1:29" s="78" customFormat="1" ht="20.100000000000001" customHeight="1">
      <c r="A30" s="182"/>
      <c r="B30" s="180"/>
      <c r="C30" s="84"/>
      <c r="D30" s="83"/>
      <c r="E30" s="87"/>
      <c r="F30" s="108" t="s">
        <v>339</v>
      </c>
      <c r="G30" s="112"/>
      <c r="H30" s="113">
        <f>IF($D$14="Average",AVERAGEIFS(#REF!,#REF!,$D$12,#REF!,H27),(SUMIFS('Complete Nutrition Data'!$O:$O,'Complete Nutrition Data'!$B:$B,$D$12,'Complete Nutrition Data'!$C:$C,$D$14,'Complete Nutrition Data'!$F:$F,H27)))</f>
        <v>23055519.536071904</v>
      </c>
      <c r="I30" s="113">
        <f>(SUMIFS('Complete Nutrition Data'!$O:$O,'Complete Nutrition Data'!$B:$B,$D$12,'Complete Nutrition Data'!$C:$C,$D$14,'Complete Nutrition Data'!$F:$F,I27))</f>
        <v>3565900.7373893275</v>
      </c>
      <c r="J30" s="113">
        <f>SUMIFS('Complete Nutrition Data'!$O:$O,'Complete Nutrition Data'!$B:$B,$D$12,'Complete Nutrition Data'!$C:$C,$D$14,'Complete Nutrition Data'!$F:$F,J27)</f>
        <v>0</v>
      </c>
      <c r="K30" s="113">
        <f>SUMIFS('Complete Nutrition Data'!$O:$O,'Complete Nutrition Data'!$B:$B,$D$12,'Complete Nutrition Data'!$C:$C,$D$14,'Complete Nutrition Data'!$F:$F,K27)</f>
        <v>0</v>
      </c>
      <c r="L30" s="113">
        <f>SUMIFS('Complete Nutrition Data'!$O:$O,'Complete Nutrition Data'!$B:$B,$D$12,'Complete Nutrition Data'!$C:$C,$D$14,'Complete Nutrition Data'!$F:$F,L27)</f>
        <v>9511100.3953839988</v>
      </c>
      <c r="M30" s="113">
        <f>SUMIFS('Complete Nutrition Data'!$O:$O,'Complete Nutrition Data'!$B:$B,$D$12,'Complete Nutrition Data'!$C:$C,$D$14,'Complete Nutrition Data'!$F:$F,M27)</f>
        <v>0</v>
      </c>
      <c r="N30" s="87"/>
      <c r="O30" s="87"/>
      <c r="P30" s="111" t="str">
        <v>Health</v>
      </c>
      <c r="Q30" s="111" t="str">
        <v>Other</v>
      </c>
      <c r="R30" s="111" t="str">
        <v>Total</v>
      </c>
      <c r="S30" s="111" t="str">
        <v>AOA</v>
      </c>
      <c r="T30" s="100">
        <v>8411248474</v>
      </c>
      <c r="U30" s="100">
        <v>16380592783</v>
      </c>
      <c r="V30" s="100">
        <v>26209514913</v>
      </c>
      <c r="W30" s="100">
        <v>15851276646</v>
      </c>
      <c r="X30" s="100">
        <v>0</v>
      </c>
      <c r="Y30" s="100">
        <v>0</v>
      </c>
      <c r="Z30" s="100">
        <v>0</v>
      </c>
      <c r="AA30" s="100">
        <v>66852632816</v>
      </c>
      <c r="AB30" s="87"/>
      <c r="AC30" s="87"/>
    </row>
    <row r="31" spans="1:29" s="78" customFormat="1" ht="20.100000000000001" customHeight="1">
      <c r="A31" s="182"/>
      <c r="B31" s="180"/>
      <c r="D31" s="83"/>
      <c r="E31" s="87"/>
      <c r="F31" s="108" t="s">
        <v>340</v>
      </c>
      <c r="G31" s="114"/>
      <c r="H31" s="115">
        <f>IF($D$14="Average",AVERAGEIFS(#REF!,#REF!,$D$12,#REF!,H27),(SUMIFS('Complete Nutrition Data'!$P:$P,'Complete Nutrition Data'!$B:$B,$D$12,'Complete Nutrition Data'!$C:$C,$D$14,'Complete Nutrition Data'!$F:$F,H27)))</f>
        <v>61749954.563353851</v>
      </c>
      <c r="I31" s="115">
        <f>SUMIFS('Complete Nutrition Data'!$P:$P,'Complete Nutrition Data'!$B:$B,$D$12,'Complete Nutrition Data'!$C:$C,$D$14,'Complete Nutrition Data'!$F:$F,I27)</f>
        <v>9550607.0972164553</v>
      </c>
      <c r="J31" s="115">
        <f>SUMIFS('Complete Nutrition Data'!$P:$P,'Complete Nutrition Data'!$B:$B,$D$12,'Complete Nutrition Data'!$C:$C,$D$14,'Complete Nutrition Data'!$F:$F,J27)</f>
        <v>0</v>
      </c>
      <c r="K31" s="115">
        <f>SUMIFS('Complete Nutrition Data'!$P:$P,'Complete Nutrition Data'!$B:$B,$D$12,'Complete Nutrition Data'!$C:$C,$D$14,'Complete Nutrition Data'!$F:$F,K27)</f>
        <v>0</v>
      </c>
      <c r="L31" s="115">
        <f>SUMIFS('Complete Nutrition Data'!$P:$P,'Complete Nutrition Data'!$B:$B,$D$12,'Complete Nutrition Data'!$C:$C,$D$14,'Complete Nutrition Data'!$F:$F,L27)</f>
        <v>25473727.293092348</v>
      </c>
      <c r="M31" s="115">
        <f>SUMIFS('Complete Nutrition Data'!$P:$P,'Complete Nutrition Data'!$B:$B,$D$12,'Complete Nutrition Data'!$C:$C,$D$14,'Complete Nutrition Data'!$F:$F,M27)</f>
        <v>0</v>
      </c>
      <c r="N31" s="87"/>
      <c r="O31" s="87"/>
      <c r="P31" s="111" t="str">
        <v>WASH</v>
      </c>
      <c r="Q31" s="111" t="str">
        <v>Improved sanitation</v>
      </c>
      <c r="R31" s="111" t="str">
        <v>Total</v>
      </c>
      <c r="S31" s="111" t="str">
        <v>AOA</v>
      </c>
      <c r="T31" s="100">
        <v>3469894858</v>
      </c>
      <c r="U31" s="100">
        <v>3349000954</v>
      </c>
      <c r="V31" s="100">
        <v>19247776777</v>
      </c>
      <c r="W31" s="100">
        <v>87067601240</v>
      </c>
      <c r="X31" s="100">
        <v>0</v>
      </c>
      <c r="Y31" s="100">
        <v>0</v>
      </c>
      <c r="Z31" s="100">
        <v>0</v>
      </c>
      <c r="AA31" s="100">
        <v>113134273829</v>
      </c>
      <c r="AB31" s="87"/>
      <c r="AC31" s="87"/>
    </row>
    <row r="32" spans="1:29" s="78" customFormat="1" ht="20.100000000000001" customHeight="1">
      <c r="A32" s="182"/>
      <c r="B32" s="180"/>
      <c r="D32" s="83"/>
      <c r="E32" s="87"/>
      <c r="F32" s="108" t="s">
        <v>322</v>
      </c>
      <c r="G32" s="116"/>
      <c r="H32" s="117">
        <f t="shared" ref="H32:M32" si="0">IFERROR(H29/$H$23,"-")</f>
        <v>0.63808223476507164</v>
      </c>
      <c r="I32" s="117">
        <f t="shared" si="0"/>
        <v>9.8689509377738391E-2</v>
      </c>
      <c r="J32" s="117">
        <f t="shared" si="0"/>
        <v>0</v>
      </c>
      <c r="K32" s="117">
        <f t="shared" si="0"/>
        <v>0</v>
      </c>
      <c r="L32" s="117">
        <f t="shared" si="0"/>
        <v>0.26322825585719001</v>
      </c>
      <c r="M32" s="117">
        <f t="shared" si="0"/>
        <v>0</v>
      </c>
      <c r="N32" s="118"/>
      <c r="O32" s="118"/>
      <c r="P32" s="111"/>
      <c r="Q32" s="111"/>
      <c r="R32" s="111"/>
      <c r="S32" s="111"/>
      <c r="T32" s="100"/>
      <c r="U32" s="100"/>
      <c r="V32" s="100"/>
      <c r="W32" s="100"/>
      <c r="X32" s="100"/>
      <c r="Y32" s="100"/>
      <c r="Z32" s="100"/>
      <c r="AA32" s="100"/>
      <c r="AB32" s="87"/>
      <c r="AC32" s="87"/>
    </row>
    <row r="33" spans="1:29" s="78" customFormat="1" ht="20.100000000000001" customHeight="1">
      <c r="A33" s="182"/>
      <c r="B33" s="180"/>
      <c r="D33" s="83"/>
      <c r="E33" s="87"/>
      <c r="F33" s="203" t="str">
        <f>IF(D14="Average","The below section is yet to be updated","")</f>
        <v/>
      </c>
      <c r="G33" s="203"/>
      <c r="H33" s="203"/>
      <c r="I33" s="203"/>
      <c r="J33" s="203"/>
      <c r="K33" s="203"/>
      <c r="L33" s="203"/>
      <c r="M33" s="203"/>
      <c r="N33" s="87"/>
      <c r="O33" s="87"/>
      <c r="P33" s="111"/>
      <c r="Q33" s="111"/>
      <c r="R33" s="111"/>
      <c r="S33" s="111"/>
      <c r="T33" s="100"/>
      <c r="U33" s="100"/>
      <c r="V33" s="100"/>
      <c r="W33" s="100"/>
      <c r="X33" s="100"/>
      <c r="Y33" s="100"/>
      <c r="Z33" s="100"/>
      <c r="AA33" s="100"/>
      <c r="AB33" s="87"/>
      <c r="AC33" s="87"/>
    </row>
    <row r="34" spans="1:29" s="78" customFormat="1" ht="20.100000000000001" customHeight="1">
      <c r="A34" s="182"/>
      <c r="B34" s="180"/>
      <c r="D34" s="83"/>
      <c r="E34" s="87"/>
      <c r="F34" s="108" t="s">
        <v>325</v>
      </c>
      <c r="G34" s="109"/>
      <c r="H34" s="119">
        <f>IFERROR(SUMIFS('Complete Nutrition Data'!$N:$N,'Complete Nutrition Data'!$B:$B,$D$12,'Complete Nutrition Data'!$C:$C,$D$14,'Complete Nutrition Data'!$F:$F,H27,'Complete Nutrition Data'!$J:$J,"Direct")/H29,"-")</f>
        <v>0</v>
      </c>
      <c r="I34" s="119">
        <f>IFERROR(SUMIFS('Complete Nutrition Data'!$N:$N,'Complete Nutrition Data'!$B:$B,$D$12,'Complete Nutrition Data'!$C:$C,$D$14,'Complete Nutrition Data'!$F:$F,I27,'Complete Nutrition Data'!$J:$J,"Direct")/I29,"-")</f>
        <v>0</v>
      </c>
      <c r="J34" s="119" t="str">
        <f>IFERROR(SUMIFS('Complete Nutrition Data'!$N:$N,'Complete Nutrition Data'!$B:$B,$D$12,'Complete Nutrition Data'!$C:$C,$D$14,'Complete Nutrition Data'!$F:$F,J27,'Complete Nutrition Data'!$J:$J,"Direct")/J29,"-")</f>
        <v>-</v>
      </c>
      <c r="K34" s="119" t="str">
        <f>IFERROR(SUMIFS('Complete Nutrition Data'!$N:$N,'Complete Nutrition Data'!$B:$B,$D$12,'Complete Nutrition Data'!$C:$C,$D$14,'Complete Nutrition Data'!$F:$F,K27,'Complete Nutrition Data'!$J:$J,"Direct")/K29,"-")</f>
        <v>-</v>
      </c>
      <c r="L34" s="119">
        <f>IFERROR(SUMIFS('Complete Nutrition Data'!$N:$N,'Complete Nutrition Data'!$B:$B,$D$12,'Complete Nutrition Data'!$C:$C,$D$14,'Complete Nutrition Data'!$F:$F,L27,'Complete Nutrition Data'!$J:$J,"Direct")/L29,"-")</f>
        <v>0</v>
      </c>
      <c r="M34" s="119" t="str">
        <f>IFERROR(SUMIFS('Complete Nutrition Data'!$N:$N,'Complete Nutrition Data'!$B:$B,$D$12,'Complete Nutrition Data'!$C:$C,$D$14,'Complete Nutrition Data'!$F:$F,M27,'Complete Nutrition Data'!$J:$J,"Direct")/M29,"-")</f>
        <v>-</v>
      </c>
      <c r="N34" s="87"/>
      <c r="O34" s="87"/>
      <c r="P34" s="111"/>
      <c r="Q34" s="111"/>
      <c r="R34" s="111"/>
      <c r="S34" s="111"/>
      <c r="T34" s="100"/>
      <c r="U34" s="100"/>
      <c r="V34" s="100"/>
      <c r="W34" s="100"/>
      <c r="X34" s="100"/>
      <c r="Y34" s="100"/>
      <c r="Z34" s="100"/>
      <c r="AA34" s="100"/>
      <c r="AB34" s="87"/>
      <c r="AC34" s="87"/>
    </row>
    <row r="35" spans="1:29" s="78" customFormat="1" ht="20.100000000000001" customHeight="1">
      <c r="A35" s="182"/>
      <c r="B35" s="180"/>
      <c r="D35" s="83"/>
      <c r="E35" s="87"/>
      <c r="F35" s="108" t="s">
        <v>326</v>
      </c>
      <c r="G35" s="116"/>
      <c r="H35" s="120">
        <f>IFERROR(SUMIFS('Complete Nutrition Data'!$N:$N,'Complete Nutrition Data'!$B:$B,$D$12,'Complete Nutrition Data'!$C:$C,$D$14,'Complete Nutrition Data'!$F:$F,H27,'Complete Nutrition Data'!$J:$J,"Indirect")/H29,"-")</f>
        <v>1</v>
      </c>
      <c r="I35" s="120">
        <f>IFERROR(SUMIFS('Complete Nutrition Data'!$N:$N,'Complete Nutrition Data'!$B:$B,$D$12,'Complete Nutrition Data'!$C:$C,$D$14,'Complete Nutrition Data'!$F:$F,I27,'Complete Nutrition Data'!$J:$J,"Indirect")/I29,"-")</f>
        <v>1</v>
      </c>
      <c r="J35" s="120" t="str">
        <f>IFERROR(SUMIFS('Complete Nutrition Data'!$N:$N,'Complete Nutrition Data'!$B:$B,$D$12,'Complete Nutrition Data'!$C:$C,$D$14,'Complete Nutrition Data'!$F:$F,J27,'Complete Nutrition Data'!$J:$J,"Indirect")/J29,"-")</f>
        <v>-</v>
      </c>
      <c r="K35" s="120" t="str">
        <f>IFERROR(SUMIFS('Complete Nutrition Data'!$N:$N,'Complete Nutrition Data'!$B:$B,$D$12,'Complete Nutrition Data'!$C:$C,$D$14,'Complete Nutrition Data'!$F:$F,K27,'Complete Nutrition Data'!$J:$J,"Indirect")/K29,"-")</f>
        <v>-</v>
      </c>
      <c r="L35" s="120">
        <f>IFERROR(SUMIFS('Complete Nutrition Data'!$N:$N,'Complete Nutrition Data'!$B:$B,$D$12,'Complete Nutrition Data'!$C:$C,$D$14,'Complete Nutrition Data'!$F:$F,L27,'Complete Nutrition Data'!$J:$J,"Indirect")/L29,"-")</f>
        <v>1</v>
      </c>
      <c r="M35" s="120" t="str">
        <f>IFERROR(SUMIFS('Complete Nutrition Data'!$N:$N,'Complete Nutrition Data'!$B:$B,$D$12,'Complete Nutrition Data'!$C:$C,$D$14,'Complete Nutrition Data'!$F:$F,M27,'Complete Nutrition Data'!$J:$J,"Indirect")/M29,"-")</f>
        <v>-</v>
      </c>
      <c r="N35" s="87"/>
      <c r="O35" s="87"/>
      <c r="P35" s="111"/>
      <c r="Q35" s="111"/>
      <c r="R35" s="111"/>
      <c r="S35" s="111"/>
      <c r="T35" s="100"/>
      <c r="U35" s="100"/>
      <c r="V35" s="100"/>
      <c r="W35" s="100"/>
      <c r="X35" s="100"/>
      <c r="Y35" s="100"/>
      <c r="Z35" s="100"/>
      <c r="AA35" s="100"/>
      <c r="AB35" s="87"/>
      <c r="AC35" s="87"/>
    </row>
    <row r="36" spans="1:29" s="78" customFormat="1" ht="27" customHeight="1">
      <c r="A36" s="182"/>
      <c r="B36" s="180"/>
      <c r="D36" s="83"/>
      <c r="E36" s="87"/>
      <c r="F36" s="85"/>
      <c r="G36" s="116"/>
      <c r="H36" s="120"/>
      <c r="I36" s="120"/>
      <c r="J36" s="120"/>
      <c r="K36" s="120"/>
      <c r="L36" s="120"/>
      <c r="M36" s="120"/>
      <c r="N36" s="87"/>
      <c r="O36" s="87"/>
      <c r="P36" s="111"/>
      <c r="Q36" s="111"/>
      <c r="R36" s="111"/>
      <c r="S36" s="111"/>
      <c r="T36" s="111"/>
      <c r="U36" s="111"/>
      <c r="V36" s="111"/>
      <c r="W36" s="111"/>
      <c r="X36" s="111"/>
      <c r="Y36" s="111"/>
      <c r="Z36" s="111"/>
      <c r="AA36" s="111"/>
      <c r="AB36" s="87"/>
      <c r="AC36" s="87"/>
    </row>
    <row r="37" spans="1:29" ht="15">
      <c r="P37" s="111"/>
      <c r="Q37" s="111"/>
      <c r="R37" s="111"/>
      <c r="S37" s="111"/>
      <c r="T37" s="111"/>
      <c r="U37" s="111"/>
      <c r="V37" s="111"/>
      <c r="W37" s="111"/>
      <c r="X37" s="111"/>
      <c r="Y37" s="111"/>
      <c r="Z37" s="111"/>
      <c r="AA37" s="111"/>
    </row>
    <row r="38" spans="1:29" ht="15">
      <c r="P38" s="87"/>
      <c r="Q38" s="87"/>
      <c r="R38" s="87"/>
      <c r="S38" s="87"/>
      <c r="T38" s="100"/>
      <c r="U38" s="100"/>
      <c r="V38" s="100"/>
      <c r="W38" s="100"/>
      <c r="X38" s="100"/>
      <c r="Y38" s="100"/>
      <c r="Z38" s="100"/>
      <c r="AA38" s="100"/>
    </row>
    <row r="39" spans="1:29" ht="15">
      <c r="D39" s="72"/>
      <c r="P39" s="87"/>
      <c r="Q39" s="87"/>
      <c r="R39" s="87"/>
      <c r="S39" s="87"/>
      <c r="T39" s="100"/>
      <c r="U39" s="100"/>
      <c r="V39" s="100"/>
      <c r="W39" s="100"/>
      <c r="X39" s="100"/>
      <c r="Y39" s="100"/>
      <c r="Z39" s="100"/>
      <c r="AA39" s="100"/>
    </row>
    <row r="40" spans="1:29" ht="15.6" customHeight="1">
      <c r="D40" s="72"/>
      <c r="T40" s="100"/>
      <c r="U40" s="100"/>
      <c r="V40" s="100"/>
      <c r="W40" s="100"/>
      <c r="X40" s="100"/>
      <c r="Y40" s="100"/>
      <c r="Z40" s="100"/>
      <c r="AA40" s="100"/>
    </row>
    <row r="41" spans="1:29" ht="15">
      <c r="D41" s="72"/>
      <c r="T41" s="100"/>
      <c r="U41" s="100"/>
      <c r="V41" s="100"/>
      <c r="W41" s="100"/>
      <c r="X41" s="100"/>
      <c r="Y41" s="100"/>
      <c r="Z41" s="100"/>
      <c r="AA41" s="100"/>
    </row>
    <row r="42" spans="1:29" ht="15">
      <c r="D42" s="72"/>
      <c r="T42" s="100"/>
      <c r="U42" s="100"/>
      <c r="V42" s="100"/>
      <c r="W42" s="100"/>
      <c r="X42" s="100"/>
      <c r="Y42" s="100"/>
      <c r="Z42" s="100"/>
      <c r="AA42" s="100"/>
    </row>
    <row r="43" spans="1:29" ht="15">
      <c r="D43" s="72"/>
      <c r="N43" s="100"/>
      <c r="O43" s="100"/>
      <c r="P43" s="100"/>
      <c r="Q43" s="100"/>
      <c r="R43" s="121"/>
      <c r="S43" s="121"/>
      <c r="T43" s="100"/>
      <c r="U43" s="100"/>
      <c r="V43" s="100"/>
      <c r="W43" s="100"/>
      <c r="X43" s="100"/>
      <c r="Y43" s="100"/>
      <c r="Z43" s="100"/>
      <c r="AA43" s="100"/>
    </row>
    <row r="44" spans="1:29" ht="15">
      <c r="P44" s="121"/>
      <c r="Q44" s="121"/>
      <c r="R44" s="121"/>
      <c r="S44" s="121"/>
      <c r="T44" s="100"/>
      <c r="U44" s="100"/>
      <c r="V44" s="100"/>
      <c r="W44" s="100"/>
      <c r="X44" s="100"/>
      <c r="Y44" s="100"/>
      <c r="Z44" s="100"/>
      <c r="AA44" s="100"/>
    </row>
    <row r="45" spans="1:29" ht="15">
      <c r="P45" s="121"/>
      <c r="Q45" s="121"/>
      <c r="R45" s="121"/>
      <c r="S45" s="121"/>
      <c r="T45" s="100"/>
      <c r="U45" s="100"/>
      <c r="V45" s="100"/>
      <c r="W45" s="100"/>
      <c r="X45" s="100"/>
      <c r="Y45" s="100"/>
      <c r="Z45" s="100"/>
      <c r="AA45" s="100"/>
    </row>
    <row r="46" spans="1:29" ht="15">
      <c r="P46" s="121"/>
      <c r="Q46" s="121"/>
      <c r="R46" s="121"/>
      <c r="S46" s="121"/>
      <c r="T46" s="100"/>
      <c r="U46" s="100"/>
      <c r="V46" s="100"/>
      <c r="W46" s="100"/>
      <c r="X46" s="100"/>
      <c r="Y46" s="100"/>
      <c r="Z46" s="100"/>
    </row>
    <row r="47" spans="1:29" ht="15">
      <c r="P47" s="121"/>
      <c r="Q47" s="121"/>
      <c r="R47" s="121"/>
      <c r="S47" s="121"/>
      <c r="T47" s="100"/>
      <c r="U47" s="100"/>
      <c r="V47" s="100"/>
      <c r="W47" s="100"/>
      <c r="X47" s="100"/>
      <c r="Y47" s="100"/>
      <c r="Z47" s="100"/>
    </row>
    <row r="48" spans="1:29" ht="15">
      <c r="P48" s="121"/>
      <c r="Q48" s="121"/>
      <c r="R48" s="121"/>
      <c r="S48" s="121"/>
      <c r="T48" s="100"/>
      <c r="U48" s="100"/>
      <c r="V48" s="100"/>
      <c r="W48" s="100"/>
      <c r="X48" s="100"/>
      <c r="Y48" s="100"/>
      <c r="Z48" s="100"/>
    </row>
    <row r="49" spans="16:26">
      <c r="P49" s="121"/>
      <c r="Q49" s="121"/>
      <c r="R49" s="121"/>
      <c r="S49" s="121"/>
      <c r="T49" s="121"/>
      <c r="U49" s="121"/>
      <c r="V49" s="121"/>
      <c r="W49" s="121"/>
      <c r="X49" s="121"/>
      <c r="Y49" s="121"/>
      <c r="Z49" s="121"/>
    </row>
    <row r="50" spans="16:26">
      <c r="P50" s="121"/>
      <c r="Q50" s="121"/>
      <c r="R50" s="121"/>
      <c r="S50" s="121"/>
      <c r="T50" s="121"/>
      <c r="U50" s="121"/>
      <c r="V50" s="121"/>
      <c r="W50" s="121"/>
      <c r="X50" s="121"/>
      <c r="Y50" s="121"/>
      <c r="Z50" s="121"/>
    </row>
    <row r="51" spans="16:26">
      <c r="P51" s="121"/>
      <c r="Q51" s="121"/>
      <c r="R51" s="121"/>
      <c r="S51" s="121"/>
      <c r="T51" s="121"/>
      <c r="U51" s="121"/>
      <c r="V51" s="121"/>
      <c r="W51" s="121"/>
      <c r="X51" s="121"/>
      <c r="Y51" s="121"/>
      <c r="Z51" s="121"/>
    </row>
    <row r="52" spans="16:26">
      <c r="P52" s="121"/>
      <c r="Q52" s="121"/>
      <c r="R52" s="121"/>
      <c r="S52" s="121"/>
      <c r="T52" s="121"/>
      <c r="U52" s="121"/>
      <c r="V52" s="121"/>
      <c r="W52" s="121"/>
      <c r="X52" s="121"/>
      <c r="Y52" s="121"/>
      <c r="Z52" s="121"/>
    </row>
    <row r="53" spans="16:26">
      <c r="P53" s="121"/>
      <c r="Q53" s="121"/>
      <c r="R53" s="121"/>
      <c r="S53" s="121"/>
      <c r="T53" s="121"/>
      <c r="U53" s="121"/>
      <c r="V53" s="121"/>
      <c r="W53" s="121"/>
      <c r="X53" s="121"/>
      <c r="Y53" s="121"/>
      <c r="Z53" s="121"/>
    </row>
  </sheetData>
  <sheetProtection sheet="1" objects="1"/>
  <mergeCells count="10">
    <mergeCell ref="H12:I12"/>
    <mergeCell ref="H20:M20"/>
    <mergeCell ref="C8:D10"/>
    <mergeCell ref="F33:M33"/>
    <mergeCell ref="R15:R16"/>
    <mergeCell ref="T15:W15"/>
    <mergeCell ref="X15:Z15"/>
    <mergeCell ref="R27:R28"/>
    <mergeCell ref="T27:W27"/>
    <mergeCell ref="X27:Z27"/>
  </mergeCells>
  <conditionalFormatting sqref="F12">
    <cfRule type="containsText" dxfId="9" priority="12" operator="containsText" text="available">
      <formula>NOT(ISERROR(SEARCH("available",F12)))</formula>
    </cfRule>
  </conditionalFormatting>
  <conditionalFormatting sqref="F33">
    <cfRule type="containsText" dxfId="8" priority="13" operator="containsText" text="pdated">
      <formula>NOT(ISERROR(SEARCH("pdated",F33)))</formula>
    </cfRule>
  </conditionalFormatting>
  <conditionalFormatting sqref="H29:H32">
    <cfRule type="cellIs" dxfId="7" priority="21" operator="equal">
      <formula>0</formula>
    </cfRule>
  </conditionalFormatting>
  <conditionalFormatting sqref="H23:M23 H29:M32">
    <cfRule type="cellIs" dxfId="6" priority="29" operator="equal">
      <formula>0</formula>
    </cfRule>
  </conditionalFormatting>
  <conditionalFormatting sqref="H32:O32 I23 H34:M36">
    <cfRule type="cellIs" dxfId="5" priority="25" operator="equal">
      <formula>"-"</formula>
    </cfRule>
  </conditionalFormatting>
  <conditionalFormatting sqref="I29:M31">
    <cfRule type="cellIs" dxfId="4" priority="7" operator="equal">
      <formula>0</formula>
    </cfRule>
  </conditionalFormatting>
  <conditionalFormatting sqref="J15">
    <cfRule type="cellIs" dxfId="3" priority="23" operator="equal">
      <formula>0</formula>
    </cfRule>
  </conditionalFormatting>
  <conditionalFormatting sqref="T38:Z48">
    <cfRule type="cellIs" dxfId="2" priority="10" operator="equal">
      <formula>0</formula>
    </cfRule>
  </conditionalFormatting>
  <conditionalFormatting sqref="T17:AA35">
    <cfRule type="cellIs" dxfId="1" priority="1" operator="equal">
      <formula>0</formula>
    </cfRule>
  </conditionalFormatting>
  <conditionalFormatting sqref="AA38:AA45">
    <cfRule type="cellIs" dxfId="0" priority="6" operator="equal">
      <formula>0</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49426D2-0BEA-4FB6-8357-92B10DB6A840}">
          <x14:formula1>
            <xm:f>'Filter Data'!$B$2:$B$5</xm:f>
          </x14:formula1>
          <xm:sqref>D14</xm:sqref>
        </x14:dataValidation>
        <x14:dataValidation type="list" allowBlank="1" showInputMessage="1" showErrorMessage="1" xr:uid="{83E9AD2B-14C6-4A86-879F-02469D0E512C}">
          <x14:formula1>
            <xm:f>'Filter Data'!$A$2:$A$16</xm:f>
          </x14:formula1>
          <xm:sqref>D12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1C78E-E417-4656-84EE-3B62A83F4E40}">
  <sheetPr>
    <tabColor theme="7" tint="0.39997558519241921"/>
  </sheetPr>
  <dimension ref="A1:BB390"/>
  <sheetViews>
    <sheetView zoomScale="80" zoomScaleNormal="80" workbookViewId="0">
      <pane ySplit="9" topLeftCell="A10" activePane="bottomLeft" state="frozen"/>
      <selection pane="bottomLeft" activeCell="E6" sqref="E6"/>
    </sheetView>
  </sheetViews>
  <sheetFormatPr defaultColWidth="8.77734375" defaultRowHeight="13.8"/>
  <cols>
    <col min="1" max="1" width="5.21875" style="51" customWidth="1"/>
    <col min="2" max="2" width="17.21875" style="52" customWidth="1"/>
    <col min="3" max="3" width="9.77734375" style="52" customWidth="1"/>
    <col min="4" max="4" width="40.21875" style="52" customWidth="1"/>
    <col min="5" max="5" width="48.77734375" style="52" customWidth="1"/>
    <col min="6" max="6" width="16.21875" style="52" customWidth="1"/>
    <col min="7" max="7" width="31.77734375" style="52" customWidth="1"/>
    <col min="8" max="8" width="17.5546875" style="52" customWidth="1"/>
    <col min="9" max="9" width="16.44140625" style="52" customWidth="1"/>
    <col min="10" max="10" width="13.21875" style="52" customWidth="1"/>
    <col min="11" max="11" width="9.77734375" style="52" customWidth="1"/>
    <col min="12" max="12" width="38.44140625" style="52" customWidth="1"/>
    <col min="13" max="13" width="18.44140625" style="52" customWidth="1"/>
    <col min="14" max="17" width="18.44140625" style="50" customWidth="1"/>
    <col min="18" max="16384" width="8.77734375" style="50"/>
  </cols>
  <sheetData>
    <row r="1" spans="1:54" s="45" customFormat="1" ht="14.4">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row>
    <row r="2" spans="1:54" s="45" customFormat="1" ht="23.4">
      <c r="A2" s="44"/>
      <c r="B2" s="46" t="s">
        <v>426</v>
      </c>
      <c r="C2" s="46"/>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row>
    <row r="3" spans="1:54" s="45" customFormat="1" ht="14.4">
      <c r="A3" s="44"/>
      <c r="B3" s="204" t="s">
        <v>524</v>
      </c>
      <c r="C3" s="204"/>
      <c r="D3" s="204"/>
      <c r="E3" s="204"/>
      <c r="F3" s="204"/>
      <c r="G3" s="204"/>
      <c r="H3" s="204"/>
      <c r="I3" s="204"/>
      <c r="J3" s="20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row>
    <row r="4" spans="1:54" s="45" customFormat="1" ht="14.4">
      <c r="A4" s="44"/>
      <c r="B4" s="204"/>
      <c r="C4" s="204"/>
      <c r="D4" s="204"/>
      <c r="E4" s="204"/>
      <c r="F4" s="204"/>
      <c r="G4" s="204"/>
      <c r="H4" s="204"/>
      <c r="I4" s="204"/>
      <c r="J4" s="20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row>
    <row r="5" spans="1:54" s="45" customFormat="1" ht="14.4">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row>
    <row r="6" spans="1:54" s="45" customFormat="1" ht="14.4">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row>
    <row r="7" spans="1:54" s="45" customFormat="1" ht="14.4">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row>
    <row r="8" spans="1:54" s="45" customFormat="1" ht="14.4">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row>
    <row r="9" spans="1:54" s="157" customFormat="1" ht="31.5" customHeight="1">
      <c r="A9" s="155"/>
      <c r="B9" s="174" t="s">
        <v>0</v>
      </c>
      <c r="C9" s="174" t="s">
        <v>1</v>
      </c>
      <c r="D9" s="174" t="s">
        <v>2</v>
      </c>
      <c r="E9" s="174" t="s">
        <v>429</v>
      </c>
      <c r="F9" s="174" t="s">
        <v>230</v>
      </c>
      <c r="G9" s="174" t="s">
        <v>357</v>
      </c>
      <c r="H9" s="184" t="s">
        <v>3</v>
      </c>
      <c r="I9" s="174" t="s">
        <v>4</v>
      </c>
      <c r="J9" s="174" t="s">
        <v>366</v>
      </c>
      <c r="K9" s="174" t="s">
        <v>5</v>
      </c>
      <c r="L9" s="174" t="s">
        <v>155</v>
      </c>
      <c r="M9" s="174" t="s">
        <v>227</v>
      </c>
      <c r="N9" s="174" t="s">
        <v>316</v>
      </c>
      <c r="O9" s="174" t="s">
        <v>319</v>
      </c>
      <c r="P9" s="156" t="s">
        <v>317</v>
      </c>
      <c r="Q9" s="156" t="s">
        <v>393</v>
      </c>
      <c r="R9" s="155"/>
      <c r="S9" s="155"/>
      <c r="T9" s="155"/>
      <c r="U9" s="155"/>
      <c r="V9" s="155"/>
      <c r="W9" s="155"/>
      <c r="X9" s="155"/>
      <c r="Y9" s="155"/>
      <c r="Z9" s="155"/>
      <c r="AA9" s="155"/>
      <c r="AB9" s="155"/>
      <c r="AC9" s="155"/>
      <c r="AD9" s="155"/>
      <c r="AE9" s="155"/>
      <c r="AF9" s="155"/>
    </row>
    <row r="10" spans="1:54" s="56" customFormat="1" ht="14.4">
      <c r="A10" s="53"/>
      <c r="B10" s="141" t="s">
        <v>145</v>
      </c>
      <c r="C10" s="141">
        <v>2019</v>
      </c>
      <c r="D10" s="141" t="s">
        <v>248</v>
      </c>
      <c r="E10" s="141" t="s">
        <v>250</v>
      </c>
      <c r="F10" s="141" t="s">
        <v>187</v>
      </c>
      <c r="G10" s="141" t="s">
        <v>234</v>
      </c>
      <c r="H10" s="142">
        <v>8411248474</v>
      </c>
      <c r="I10" s="142"/>
      <c r="J10" s="141" t="s">
        <v>94</v>
      </c>
      <c r="K10" s="141" t="s">
        <v>249</v>
      </c>
      <c r="L10" s="141"/>
      <c r="M10" s="141" t="str">
        <f t="shared" ref="M10:M73" si="0">B10 &amp; "-" &amp; C10</f>
        <v>Angola-2019</v>
      </c>
      <c r="N10" s="142">
        <f>Q10/VLOOKUP(M10,'Economic Country Data'!D:M,7,FALSE)</f>
        <v>23055519.536071904</v>
      </c>
      <c r="O10" s="142">
        <f>(Q10*100/(VLOOKUP(M10,'Economic Country Data'!D:N,11,FALSE))/VLOOKUP(M10,'Economic Country Data'!D:M,7,FALSE))</f>
        <v>23055519.536071904</v>
      </c>
      <c r="P10" s="142">
        <f>Q10/VLOOKUP(M10,'Economic Country Data'!D:M,9,FALSE)</f>
        <v>61749954.563353851</v>
      </c>
      <c r="Q10" s="142">
        <f t="shared" ref="Q10:Q73" si="1">IF(ISNUMBER(I10),I10,H10)</f>
        <v>8411248474</v>
      </c>
      <c r="R10" s="53"/>
      <c r="S10" s="53"/>
      <c r="T10" s="53"/>
      <c r="U10" s="53"/>
      <c r="V10" s="53"/>
      <c r="W10" s="53"/>
      <c r="X10" s="53"/>
      <c r="Y10" s="53"/>
      <c r="Z10" s="53"/>
      <c r="AA10" s="53"/>
      <c r="AB10" s="53"/>
      <c r="AC10" s="53"/>
      <c r="AD10" s="53"/>
      <c r="AE10" s="53"/>
      <c r="AF10" s="53"/>
    </row>
    <row r="11" spans="1:54" s="56" customFormat="1" ht="14.4">
      <c r="A11" s="53"/>
      <c r="B11" s="141" t="s">
        <v>145</v>
      </c>
      <c r="C11" s="141">
        <v>2019</v>
      </c>
      <c r="D11" s="141" t="s">
        <v>252</v>
      </c>
      <c r="E11" s="141" t="s">
        <v>253</v>
      </c>
      <c r="F11" s="141" t="s">
        <v>229</v>
      </c>
      <c r="G11" s="143" t="s">
        <v>349</v>
      </c>
      <c r="H11" s="142">
        <v>3469894858</v>
      </c>
      <c r="I11" s="141"/>
      <c r="J11" s="141" t="s">
        <v>94</v>
      </c>
      <c r="K11" s="141" t="s">
        <v>249</v>
      </c>
      <c r="L11" s="141"/>
      <c r="M11" s="141" t="str">
        <f t="shared" si="0"/>
        <v>Angola-2019</v>
      </c>
      <c r="N11" s="142">
        <f>Q11/VLOOKUP(M11,'Economic Country Data'!D:M,7,FALSE)</f>
        <v>9511100.3953839988</v>
      </c>
      <c r="O11" s="142">
        <f>(Q11*100/(VLOOKUP(M11,'Economic Country Data'!D:N,11,FALSE))/VLOOKUP(M11,'Economic Country Data'!D:M,7,FALSE))</f>
        <v>9511100.3953839988</v>
      </c>
      <c r="P11" s="142">
        <f>Q11/VLOOKUP(M11,'Economic Country Data'!D:M,9,FALSE)</f>
        <v>25473727.293092348</v>
      </c>
      <c r="Q11" s="142">
        <f t="shared" si="1"/>
        <v>3469894858</v>
      </c>
      <c r="R11" s="53"/>
      <c r="S11" s="53"/>
      <c r="T11" s="53"/>
      <c r="U11" s="53"/>
      <c r="V11" s="53"/>
      <c r="W11" s="53"/>
      <c r="X11" s="53"/>
      <c r="Y11" s="53"/>
      <c r="Z11" s="53"/>
      <c r="AA11" s="53"/>
      <c r="AB11" s="53"/>
      <c r="AC11" s="53"/>
      <c r="AD11" s="53"/>
      <c r="AE11" s="53"/>
      <c r="AF11" s="53"/>
    </row>
    <row r="12" spans="1:54" s="56" customFormat="1" ht="14.4">
      <c r="A12" s="53"/>
      <c r="B12" s="141" t="s">
        <v>145</v>
      </c>
      <c r="C12" s="141">
        <v>2019</v>
      </c>
      <c r="D12" s="141" t="s">
        <v>239</v>
      </c>
      <c r="E12" s="141" t="s">
        <v>251</v>
      </c>
      <c r="F12" s="143" t="s">
        <v>232</v>
      </c>
      <c r="G12" s="143" t="s">
        <v>312</v>
      </c>
      <c r="H12" s="142">
        <v>1300932607</v>
      </c>
      <c r="I12" s="142"/>
      <c r="J12" s="141" t="s">
        <v>94</v>
      </c>
      <c r="K12" s="141" t="s">
        <v>249</v>
      </c>
      <c r="L12" s="141"/>
      <c r="M12" s="141" t="str">
        <f t="shared" si="0"/>
        <v>Angola-2019</v>
      </c>
      <c r="N12" s="142">
        <f>Q12/VLOOKUP(M12,'Economic Country Data'!D:M,7,FALSE)</f>
        <v>3565900.7373893275</v>
      </c>
      <c r="O12" s="142">
        <f>(Q12*100/(VLOOKUP(M12,'Economic Country Data'!D:N,11,FALSE))/VLOOKUP(M12,'Economic Country Data'!D:M,7,FALSE))</f>
        <v>3565900.7373893275</v>
      </c>
      <c r="P12" s="142">
        <f>Q12/VLOOKUP(M12,'Economic Country Data'!D:M,9,FALSE)</f>
        <v>9550607.0972164553</v>
      </c>
      <c r="Q12" s="142">
        <f t="shared" si="1"/>
        <v>1300932607</v>
      </c>
      <c r="R12" s="53"/>
      <c r="S12" s="53"/>
      <c r="T12" s="53"/>
      <c r="U12" s="53"/>
      <c r="V12" s="53"/>
      <c r="W12" s="53"/>
      <c r="X12" s="53"/>
      <c r="Y12" s="53"/>
      <c r="Z12" s="53"/>
      <c r="AA12" s="53"/>
      <c r="AB12" s="53"/>
      <c r="AC12" s="53"/>
      <c r="AD12" s="53"/>
      <c r="AE12" s="53"/>
      <c r="AF12" s="53"/>
    </row>
    <row r="13" spans="1:54" s="56" customFormat="1" ht="14.4">
      <c r="A13" s="53"/>
      <c r="B13" s="141" t="s">
        <v>145</v>
      </c>
      <c r="C13" s="141">
        <v>2020</v>
      </c>
      <c r="D13" s="141" t="s">
        <v>248</v>
      </c>
      <c r="E13" s="141" t="s">
        <v>250</v>
      </c>
      <c r="F13" s="141" t="s">
        <v>187</v>
      </c>
      <c r="G13" s="141" t="s">
        <v>234</v>
      </c>
      <c r="H13" s="142">
        <v>16380592783</v>
      </c>
      <c r="I13" s="142"/>
      <c r="J13" s="141" t="s">
        <v>94</v>
      </c>
      <c r="K13" s="141" t="s">
        <v>249</v>
      </c>
      <c r="L13" s="141"/>
      <c r="M13" s="141" t="str">
        <f t="shared" si="0"/>
        <v>Angola-2020</v>
      </c>
      <c r="N13" s="142">
        <f>Q13/VLOOKUP(M13,'Economic Country Data'!D:M,7,FALSE)</f>
        <v>28327443.251385085</v>
      </c>
      <c r="O13" s="142">
        <f>(Q13*100/(VLOOKUP(M13,'Economic Country Data'!D:N,11,FALSE))/VLOOKUP(M13,'Economic Country Data'!D:M,7,FALSE))</f>
        <v>24627780.377773326</v>
      </c>
      <c r="P13" s="142">
        <f>Q13/VLOOKUP(M13,'Economic Country Data'!D:M,9,FALSE)</f>
        <v>109986954.0456416</v>
      </c>
      <c r="Q13" s="142">
        <f t="shared" si="1"/>
        <v>16380592783</v>
      </c>
      <c r="R13" s="53"/>
      <c r="S13" s="53"/>
      <c r="T13" s="53"/>
      <c r="U13" s="53"/>
      <c r="V13" s="53"/>
      <c r="W13" s="53"/>
      <c r="X13" s="53"/>
      <c r="Y13" s="53"/>
      <c r="Z13" s="53"/>
      <c r="AA13" s="53"/>
      <c r="AB13" s="53"/>
      <c r="AC13" s="53"/>
      <c r="AD13" s="53"/>
      <c r="AE13" s="53"/>
      <c r="AF13" s="53"/>
    </row>
    <row r="14" spans="1:54" s="56" customFormat="1" ht="14.4">
      <c r="A14" s="53"/>
      <c r="B14" s="141" t="s">
        <v>145</v>
      </c>
      <c r="C14" s="141">
        <v>2020</v>
      </c>
      <c r="D14" s="141" t="s">
        <v>252</v>
      </c>
      <c r="E14" s="141" t="s">
        <v>253</v>
      </c>
      <c r="F14" s="143" t="s">
        <v>229</v>
      </c>
      <c r="G14" s="143" t="s">
        <v>349</v>
      </c>
      <c r="H14" s="142">
        <v>3349000954</v>
      </c>
      <c r="I14" s="142"/>
      <c r="J14" s="141" t="s">
        <v>94</v>
      </c>
      <c r="K14" s="141" t="s">
        <v>249</v>
      </c>
      <c r="L14" s="141"/>
      <c r="M14" s="141" t="str">
        <f t="shared" si="0"/>
        <v>Angola-2020</v>
      </c>
      <c r="N14" s="142">
        <f>Q14/VLOOKUP(M14,'Economic Country Data'!D:M,7,FALSE)</f>
        <v>5791526.3342438657</v>
      </c>
      <c r="O14" s="142">
        <f>(Q14*100/(VLOOKUP(M14,'Economic Country Data'!D:N,11,FALSE))/VLOOKUP(M14,'Economic Country Data'!D:M,7,FALSE))</f>
        <v>5035132.7984700659</v>
      </c>
      <c r="P14" s="142">
        <f>Q14/VLOOKUP(M14,'Economic Country Data'!D:M,9,FALSE)</f>
        <v>22486757.280767199</v>
      </c>
      <c r="Q14" s="142">
        <f t="shared" si="1"/>
        <v>3349000954</v>
      </c>
      <c r="R14" s="53"/>
      <c r="S14" s="53"/>
      <c r="T14" s="53"/>
      <c r="U14" s="53"/>
      <c r="V14" s="53"/>
      <c r="W14" s="53"/>
      <c r="X14" s="53"/>
      <c r="Y14" s="53"/>
      <c r="Z14" s="53"/>
      <c r="AA14" s="53"/>
      <c r="AB14" s="53"/>
      <c r="AC14" s="53"/>
      <c r="AD14" s="53"/>
      <c r="AE14" s="53"/>
      <c r="AF14" s="53"/>
    </row>
    <row r="15" spans="1:54" s="56" customFormat="1" ht="14.4">
      <c r="A15" s="53"/>
      <c r="B15" s="141" t="s">
        <v>145</v>
      </c>
      <c r="C15" s="141">
        <v>2020</v>
      </c>
      <c r="D15" s="141" t="s">
        <v>239</v>
      </c>
      <c r="E15" s="141" t="s">
        <v>251</v>
      </c>
      <c r="F15" s="143" t="s">
        <v>232</v>
      </c>
      <c r="G15" s="143" t="s">
        <v>312</v>
      </c>
      <c r="H15" s="142">
        <v>473784512</v>
      </c>
      <c r="I15" s="142"/>
      <c r="J15" s="141" t="s">
        <v>94</v>
      </c>
      <c r="K15" s="141" t="s">
        <v>249</v>
      </c>
      <c r="L15" s="141"/>
      <c r="M15" s="141" t="str">
        <f t="shared" si="0"/>
        <v>Angola-2020</v>
      </c>
      <c r="N15" s="142">
        <f>Q15/VLOOKUP(M15,'Economic Country Data'!D:M,7,FALSE)</f>
        <v>819329.55997744959</v>
      </c>
      <c r="O15" s="142">
        <f>(Q15*100/(VLOOKUP(M15,'Economic Country Data'!D:N,11,FALSE))/VLOOKUP(M15,'Economic Country Data'!D:M,7,FALSE))</f>
        <v>712322.26223436743</v>
      </c>
      <c r="P15" s="142">
        <f>Q15/VLOOKUP(M15,'Economic Country Data'!D:M,9,FALSE)</f>
        <v>3181210.5971501418</v>
      </c>
      <c r="Q15" s="142">
        <f t="shared" si="1"/>
        <v>473784512</v>
      </c>
      <c r="R15" s="53"/>
      <c r="S15" s="53"/>
      <c r="T15" s="53"/>
      <c r="U15" s="53"/>
      <c r="V15" s="53"/>
      <c r="W15" s="53"/>
      <c r="X15" s="53"/>
      <c r="Y15" s="53"/>
      <c r="Z15" s="53"/>
      <c r="AA15" s="53"/>
      <c r="AB15" s="53"/>
      <c r="AC15" s="53"/>
      <c r="AD15" s="53"/>
      <c r="AE15" s="53"/>
      <c r="AF15" s="53"/>
    </row>
    <row r="16" spans="1:54" s="56" customFormat="1" ht="14.4">
      <c r="A16" s="53"/>
      <c r="B16" s="141" t="s">
        <v>145</v>
      </c>
      <c r="C16" s="141">
        <v>2021</v>
      </c>
      <c r="D16" s="141" t="s">
        <v>248</v>
      </c>
      <c r="E16" s="141" t="s">
        <v>250</v>
      </c>
      <c r="F16" s="141" t="s">
        <v>187</v>
      </c>
      <c r="G16" s="141" t="s">
        <v>234</v>
      </c>
      <c r="H16" s="142">
        <v>26209514913</v>
      </c>
      <c r="I16" s="142"/>
      <c r="J16" s="141" t="s">
        <v>94</v>
      </c>
      <c r="K16" s="141" t="s">
        <v>249</v>
      </c>
      <c r="L16" s="141"/>
      <c r="M16" s="141" t="str">
        <f t="shared" si="0"/>
        <v>Angola-2021</v>
      </c>
      <c r="N16" s="142">
        <f>Q16/VLOOKUP(M16,'Economic Country Data'!D:M,7,FALSE)</f>
        <v>41507401.724624202</v>
      </c>
      <c r="O16" s="142">
        <f>(Q16*100/(VLOOKUP(M16,'Economic Country Data'!D:N,11,FALSE))/VLOOKUP(M16,'Economic Country Data'!D:M,7,FALSE))</f>
        <v>27007012.883137561</v>
      </c>
      <c r="P16" s="142">
        <f>Q16/VLOOKUP(M16,'Economic Country Data'!D:M,9,FALSE)</f>
        <v>132457498.60021387</v>
      </c>
      <c r="Q16" s="142">
        <f t="shared" si="1"/>
        <v>26209514913</v>
      </c>
      <c r="R16" s="53"/>
      <c r="S16" s="53"/>
      <c r="T16" s="53"/>
      <c r="U16" s="53"/>
      <c r="V16" s="53"/>
      <c r="W16" s="53"/>
      <c r="X16" s="53"/>
      <c r="Y16" s="53"/>
      <c r="Z16" s="53"/>
      <c r="AA16" s="53"/>
      <c r="AB16" s="53"/>
      <c r="AC16" s="53"/>
      <c r="AD16" s="53"/>
      <c r="AE16" s="53"/>
      <c r="AF16" s="53"/>
    </row>
    <row r="17" spans="1:32" s="56" customFormat="1" ht="14.4">
      <c r="A17" s="53"/>
      <c r="B17" s="141" t="s">
        <v>145</v>
      </c>
      <c r="C17" s="141">
        <v>2021</v>
      </c>
      <c r="D17" s="141" t="s">
        <v>252</v>
      </c>
      <c r="E17" s="141" t="s">
        <v>253</v>
      </c>
      <c r="F17" s="141" t="s">
        <v>229</v>
      </c>
      <c r="G17" s="143" t="s">
        <v>349</v>
      </c>
      <c r="H17" s="142">
        <v>19247776777</v>
      </c>
      <c r="I17" s="142"/>
      <c r="J17" s="141" t="s">
        <v>94</v>
      </c>
      <c r="K17" s="141" t="s">
        <v>249</v>
      </c>
      <c r="L17" s="141"/>
      <c r="M17" s="141" t="str">
        <f t="shared" si="0"/>
        <v>Angola-2021</v>
      </c>
      <c r="N17" s="142">
        <f>Q17/VLOOKUP(M17,'Economic Country Data'!D:M,7,FALSE)</f>
        <v>30482258.280658301</v>
      </c>
      <c r="O17" s="142">
        <f>(Q17*100/(VLOOKUP(M17,'Economic Country Data'!D:N,11,FALSE))/VLOOKUP(M17,'Economic Country Data'!D:M,7,FALSE))</f>
        <v>19833444.346974928</v>
      </c>
      <c r="P17" s="142">
        <f>Q17/VLOOKUP(M17,'Economic Country Data'!D:M,9,FALSE)</f>
        <v>97274305.684770241</v>
      </c>
      <c r="Q17" s="142">
        <f t="shared" si="1"/>
        <v>19247776777</v>
      </c>
      <c r="R17" s="53"/>
      <c r="S17" s="53"/>
      <c r="T17" s="53"/>
      <c r="U17" s="53"/>
      <c r="V17" s="53"/>
      <c r="W17" s="53"/>
      <c r="X17" s="53"/>
      <c r="Y17" s="53"/>
      <c r="Z17" s="53"/>
      <c r="AA17" s="53"/>
      <c r="AB17" s="53"/>
      <c r="AC17" s="53"/>
      <c r="AD17" s="53"/>
      <c r="AE17" s="53"/>
      <c r="AF17" s="53"/>
    </row>
    <row r="18" spans="1:32" s="56" customFormat="1" ht="14.4">
      <c r="A18" s="53"/>
      <c r="B18" s="141" t="s">
        <v>145</v>
      </c>
      <c r="C18" s="141">
        <v>2021</v>
      </c>
      <c r="D18" s="141" t="s">
        <v>239</v>
      </c>
      <c r="E18" s="141" t="s">
        <v>251</v>
      </c>
      <c r="F18" s="143" t="s">
        <v>232</v>
      </c>
      <c r="G18" s="143" t="s">
        <v>312</v>
      </c>
      <c r="H18" s="142">
        <v>2061994092</v>
      </c>
      <c r="I18" s="142"/>
      <c r="J18" s="141" t="s">
        <v>94</v>
      </c>
      <c r="K18" s="141" t="s">
        <v>249</v>
      </c>
      <c r="L18" s="141"/>
      <c r="M18" s="141" t="str">
        <f t="shared" si="0"/>
        <v>Angola-2021</v>
      </c>
      <c r="N18" s="142">
        <f>Q18/VLOOKUP(M18,'Economic Country Data'!D:M,7,FALSE)</f>
        <v>3265532.28529971</v>
      </c>
      <c r="O18" s="142">
        <f>(Q18*100/(VLOOKUP(M18,'Economic Country Data'!D:N,11,FALSE))/VLOOKUP(M18,'Economic Country Data'!D:M,7,FALSE))</f>
        <v>2124736.0430915863</v>
      </c>
      <c r="P18" s="142">
        <f>Q18/VLOOKUP(M18,'Economic Country Data'!D:M,9,FALSE)</f>
        <v>10420894.108927885</v>
      </c>
      <c r="Q18" s="142">
        <f t="shared" si="1"/>
        <v>2061994092</v>
      </c>
      <c r="R18" s="53"/>
      <c r="S18" s="53"/>
      <c r="T18" s="53"/>
      <c r="U18" s="53"/>
      <c r="V18" s="53"/>
      <c r="W18" s="53"/>
      <c r="X18" s="53"/>
      <c r="Y18" s="53"/>
      <c r="Z18" s="53"/>
      <c r="AA18" s="53"/>
      <c r="AB18" s="53"/>
      <c r="AC18" s="53"/>
      <c r="AD18" s="53"/>
      <c r="AE18" s="53"/>
      <c r="AF18" s="53"/>
    </row>
    <row r="19" spans="1:32" s="56" customFormat="1" ht="14.4">
      <c r="A19" s="53"/>
      <c r="B19" s="141" t="s">
        <v>145</v>
      </c>
      <c r="C19" s="141">
        <v>2022</v>
      </c>
      <c r="D19" s="141" t="s">
        <v>252</v>
      </c>
      <c r="E19" s="141" t="s">
        <v>253</v>
      </c>
      <c r="F19" s="141" t="s">
        <v>229</v>
      </c>
      <c r="G19" s="143" t="s">
        <v>349</v>
      </c>
      <c r="H19" s="142">
        <v>87067601240</v>
      </c>
      <c r="I19" s="142"/>
      <c r="J19" s="141" t="s">
        <v>94</v>
      </c>
      <c r="K19" s="141" t="s">
        <v>249</v>
      </c>
      <c r="L19" s="141"/>
      <c r="M19" s="141" t="str">
        <f t="shared" si="0"/>
        <v>Angola-2022</v>
      </c>
      <c r="N19" s="142">
        <f>Q19/VLOOKUP(M19,'Economic Country Data'!D:M,7,FALSE)</f>
        <v>189044166.2538932</v>
      </c>
      <c r="O19" s="142">
        <f>(Q19*100/(VLOOKUP(M19,'Economic Country Data'!D:N,11,FALSE))/VLOOKUP(M19,'Economic Country Data'!D:M,7,FALSE))</f>
        <v>86996933.589662462</v>
      </c>
      <c r="P19" s="142">
        <f>Q19/VLOOKUP(M19,'Economic Country Data'!D:M,9,FALSE)</f>
        <v>404851883.84074354</v>
      </c>
      <c r="Q19" s="142">
        <f t="shared" si="1"/>
        <v>87067601240</v>
      </c>
      <c r="R19" s="53"/>
      <c r="S19" s="53"/>
      <c r="T19" s="53"/>
      <c r="U19" s="53"/>
      <c r="V19" s="53"/>
      <c r="W19" s="53"/>
      <c r="X19" s="53"/>
      <c r="Y19" s="53"/>
      <c r="Z19" s="53"/>
      <c r="AA19" s="53"/>
      <c r="AB19" s="53"/>
      <c r="AC19" s="53"/>
      <c r="AD19" s="53"/>
      <c r="AE19" s="53"/>
      <c r="AF19" s="53"/>
    </row>
    <row r="20" spans="1:32" s="56" customFormat="1" ht="14.4">
      <c r="A20" s="53"/>
      <c r="B20" s="141" t="s">
        <v>145</v>
      </c>
      <c r="C20" s="141">
        <v>2022</v>
      </c>
      <c r="D20" s="141" t="s">
        <v>248</v>
      </c>
      <c r="E20" s="141" t="s">
        <v>250</v>
      </c>
      <c r="F20" s="141" t="s">
        <v>187</v>
      </c>
      <c r="G20" s="141" t="s">
        <v>234</v>
      </c>
      <c r="H20" s="142">
        <v>15851276646</v>
      </c>
      <c r="I20" s="142"/>
      <c r="J20" s="141" t="s">
        <v>94</v>
      </c>
      <c r="K20" s="141" t="s">
        <v>249</v>
      </c>
      <c r="L20" s="141"/>
      <c r="M20" s="141" t="str">
        <f t="shared" si="0"/>
        <v>Angola-2022</v>
      </c>
      <c r="N20" s="142">
        <f>Q20/VLOOKUP(M20,'Economic Country Data'!D:M,7,FALSE)</f>
        <v>34416836.284978591</v>
      </c>
      <c r="O20" s="142">
        <f>(Q20*100/(VLOOKUP(M20,'Economic Country Data'!D:N,11,FALSE))/VLOOKUP(M20,'Economic Country Data'!D:M,7,FALSE))</f>
        <v>15838411.097168176</v>
      </c>
      <c r="P20" s="142">
        <f>Q20/VLOOKUP(M20,'Economic Country Data'!D:M,9,FALSE)</f>
        <v>73706167.621689752</v>
      </c>
      <c r="Q20" s="142">
        <f t="shared" si="1"/>
        <v>15851276646</v>
      </c>
      <c r="R20" s="53"/>
      <c r="S20" s="53"/>
      <c r="T20" s="53"/>
      <c r="U20" s="53"/>
      <c r="V20" s="53"/>
      <c r="W20" s="53"/>
      <c r="X20" s="53"/>
      <c r="Y20" s="53"/>
      <c r="Z20" s="53"/>
      <c r="AA20" s="53"/>
      <c r="AB20" s="53"/>
      <c r="AC20" s="53"/>
      <c r="AD20" s="53"/>
      <c r="AE20" s="53"/>
      <c r="AF20" s="53"/>
    </row>
    <row r="21" spans="1:32" s="56" customFormat="1" ht="14.4">
      <c r="A21" s="53"/>
      <c r="B21" s="141" t="s">
        <v>145</v>
      </c>
      <c r="C21" s="141">
        <v>2022</v>
      </c>
      <c r="D21" s="141" t="s">
        <v>239</v>
      </c>
      <c r="E21" s="141" t="s">
        <v>251</v>
      </c>
      <c r="F21" s="143" t="s">
        <v>232</v>
      </c>
      <c r="G21" s="143" t="s">
        <v>312</v>
      </c>
      <c r="H21" s="142">
        <v>1823420520</v>
      </c>
      <c r="I21" s="142"/>
      <c r="J21" s="141" t="s">
        <v>94</v>
      </c>
      <c r="K21" s="141" t="s">
        <v>249</v>
      </c>
      <c r="L21" s="141"/>
      <c r="M21" s="141" t="str">
        <f t="shared" si="0"/>
        <v>Angola-2022</v>
      </c>
      <c r="N21" s="142">
        <f>Q21/VLOOKUP(M21,'Economic Country Data'!D:M,7,FALSE)</f>
        <v>3959073.2605973929</v>
      </c>
      <c r="O21" s="142">
        <f>(Q21*100/(VLOOKUP(M21,'Economic Country Data'!D:N,11,FALSE))/VLOOKUP(M21,'Economic Country Data'!D:M,7,FALSE))</f>
        <v>1821940.5568232213</v>
      </c>
      <c r="P21" s="142">
        <f>Q21/VLOOKUP(M21,'Economic Country Data'!D:M,9,FALSE)</f>
        <v>8478644.4330881871</v>
      </c>
      <c r="Q21" s="142">
        <f t="shared" si="1"/>
        <v>1823420520</v>
      </c>
      <c r="R21" s="53"/>
      <c r="S21" s="53"/>
      <c r="T21" s="53"/>
      <c r="U21" s="53"/>
      <c r="V21" s="53"/>
      <c r="W21" s="53"/>
      <c r="X21" s="53"/>
      <c r="Y21" s="53"/>
      <c r="Z21" s="53"/>
      <c r="AA21" s="53"/>
      <c r="AB21" s="53"/>
      <c r="AC21" s="53"/>
      <c r="AD21" s="53"/>
      <c r="AE21" s="53"/>
      <c r="AF21" s="53"/>
    </row>
    <row r="22" spans="1:32" s="56" customFormat="1" ht="27.6">
      <c r="A22" s="53"/>
      <c r="B22" s="141" t="s">
        <v>143</v>
      </c>
      <c r="C22" s="141">
        <v>2019</v>
      </c>
      <c r="D22" s="141" t="s">
        <v>180</v>
      </c>
      <c r="E22" s="141" t="s">
        <v>183</v>
      </c>
      <c r="F22" s="141" t="s">
        <v>187</v>
      </c>
      <c r="G22" s="141" t="s">
        <v>406</v>
      </c>
      <c r="H22" s="142">
        <v>7210870</v>
      </c>
      <c r="I22" s="142"/>
      <c r="J22" s="141" t="s">
        <v>160</v>
      </c>
      <c r="K22" s="141" t="s">
        <v>176</v>
      </c>
      <c r="L22" s="141"/>
      <c r="M22" s="141" t="str">
        <f t="shared" si="0"/>
        <v>Botswana-2019</v>
      </c>
      <c r="N22" s="142">
        <f>Q22/VLOOKUP(M22,'Economic Country Data'!D:M,7,FALSE)</f>
        <v>670412.73599523772</v>
      </c>
      <c r="O22" s="142">
        <f>(Q22*100/(VLOOKUP(M22,'Economic Country Data'!D:N,11,FALSE))/VLOOKUP(M22,'Economic Country Data'!D:M,7,FALSE))</f>
        <v>670412.73599523772</v>
      </c>
      <c r="P22" s="142">
        <f>Q22/VLOOKUP(M22,'Economic Country Data'!D:M,9,FALSE)</f>
        <v>1578970.0752012946</v>
      </c>
      <c r="Q22" s="142">
        <f t="shared" si="1"/>
        <v>7210870</v>
      </c>
      <c r="R22" s="53"/>
      <c r="S22" s="53"/>
      <c r="T22" s="53"/>
      <c r="U22" s="53"/>
      <c r="V22" s="53"/>
      <c r="W22" s="53"/>
      <c r="X22" s="53"/>
      <c r="Y22" s="53"/>
      <c r="Z22" s="53"/>
      <c r="AA22" s="53"/>
      <c r="AB22" s="53"/>
      <c r="AC22" s="53"/>
      <c r="AD22" s="53"/>
      <c r="AE22" s="53"/>
      <c r="AF22" s="53"/>
    </row>
    <row r="23" spans="1:32" s="56" customFormat="1" ht="14.4">
      <c r="A23" s="53"/>
      <c r="B23" s="141" t="s">
        <v>143</v>
      </c>
      <c r="C23" s="141">
        <v>2019</v>
      </c>
      <c r="D23" s="141" t="s">
        <v>178</v>
      </c>
      <c r="E23" s="141" t="s">
        <v>179</v>
      </c>
      <c r="F23" s="141" t="s">
        <v>109</v>
      </c>
      <c r="G23" s="141" t="s">
        <v>222</v>
      </c>
      <c r="H23" s="142">
        <v>3200000</v>
      </c>
      <c r="I23" s="142"/>
      <c r="J23" s="141" t="s">
        <v>94</v>
      </c>
      <c r="K23" s="141" t="s">
        <v>176</v>
      </c>
      <c r="L23" s="141"/>
      <c r="M23" s="141" t="str">
        <f t="shared" si="0"/>
        <v>Botswana-2019</v>
      </c>
      <c r="N23" s="142">
        <f>Q23/VLOOKUP(M23,'Economic Country Data'!D:M,7,FALSE)</f>
        <v>297512.05543641211</v>
      </c>
      <c r="O23" s="142">
        <f>(Q23*100/(VLOOKUP(M23,'Economic Country Data'!D:N,11,FALSE))/VLOOKUP(M23,'Economic Country Data'!D:M,7,FALSE))</f>
        <v>297512.05543641211</v>
      </c>
      <c r="P23" s="142">
        <f>Q23/VLOOKUP(M23,'Economic Country Data'!D:M,9,FALSE)</f>
        <v>700706.6055336101</v>
      </c>
      <c r="Q23" s="142">
        <f t="shared" si="1"/>
        <v>3200000</v>
      </c>
      <c r="R23" s="53"/>
      <c r="S23" s="53"/>
      <c r="T23" s="53"/>
      <c r="U23" s="53"/>
      <c r="V23" s="53"/>
      <c r="W23" s="53"/>
      <c r="X23" s="53"/>
      <c r="Y23" s="53"/>
      <c r="Z23" s="53"/>
      <c r="AA23" s="53"/>
      <c r="AB23" s="53"/>
      <c r="AC23" s="53"/>
      <c r="AD23" s="53"/>
      <c r="AE23" s="53"/>
      <c r="AF23" s="53"/>
    </row>
    <row r="24" spans="1:32" s="56" customFormat="1" ht="27.6">
      <c r="A24" s="53"/>
      <c r="B24" s="141" t="s">
        <v>143</v>
      </c>
      <c r="C24" s="141">
        <v>2019</v>
      </c>
      <c r="D24" s="141" t="s">
        <v>180</v>
      </c>
      <c r="E24" s="141" t="s">
        <v>181</v>
      </c>
      <c r="F24" s="141" t="s">
        <v>275</v>
      </c>
      <c r="G24" s="141" t="s">
        <v>382</v>
      </c>
      <c r="H24" s="142">
        <v>3191600</v>
      </c>
      <c r="I24" s="142"/>
      <c r="J24" s="141" t="s">
        <v>94</v>
      </c>
      <c r="K24" s="141" t="s">
        <v>176</v>
      </c>
      <c r="L24" s="141" t="s">
        <v>433</v>
      </c>
      <c r="M24" s="141" t="str">
        <f t="shared" si="0"/>
        <v>Botswana-2019</v>
      </c>
      <c r="N24" s="142">
        <f>Q24/VLOOKUP(M24,'Economic Country Data'!D:M,7,FALSE)</f>
        <v>296731.08629089152</v>
      </c>
      <c r="O24" s="142">
        <f>(Q24*100/(VLOOKUP(M24,'Economic Country Data'!D:N,11,FALSE))/VLOOKUP(M24,'Economic Country Data'!D:M,7,FALSE))</f>
        <v>296731.08629089152</v>
      </c>
      <c r="P24" s="142">
        <f>Q24/VLOOKUP(M24,'Economic Country Data'!D:M,9,FALSE)</f>
        <v>698867.25069408433</v>
      </c>
      <c r="Q24" s="142">
        <f t="shared" si="1"/>
        <v>3191600</v>
      </c>
      <c r="R24" s="53"/>
      <c r="S24" s="53"/>
      <c r="T24" s="53"/>
      <c r="U24" s="53"/>
      <c r="V24" s="53"/>
      <c r="W24" s="53"/>
      <c r="X24" s="53"/>
      <c r="Y24" s="53"/>
      <c r="Z24" s="53"/>
      <c r="AA24" s="53"/>
      <c r="AB24" s="53"/>
      <c r="AC24" s="53"/>
      <c r="AD24" s="53"/>
      <c r="AE24" s="53"/>
      <c r="AF24" s="53"/>
    </row>
    <row r="25" spans="1:32" s="56" customFormat="1" ht="14.4">
      <c r="A25" s="53"/>
      <c r="B25" s="141" t="s">
        <v>143</v>
      </c>
      <c r="C25" s="141">
        <v>2019</v>
      </c>
      <c r="D25" s="141" t="s">
        <v>180</v>
      </c>
      <c r="E25" s="141" t="s">
        <v>182</v>
      </c>
      <c r="F25" s="141" t="s">
        <v>187</v>
      </c>
      <c r="G25" s="141" t="s">
        <v>408</v>
      </c>
      <c r="H25" s="142">
        <v>594000</v>
      </c>
      <c r="I25" s="142"/>
      <c r="J25" s="141" t="s">
        <v>160</v>
      </c>
      <c r="K25" s="141" t="s">
        <v>176</v>
      </c>
      <c r="L25" s="141"/>
      <c r="M25" s="141" t="str">
        <f t="shared" si="0"/>
        <v>Botswana-2019</v>
      </c>
      <c r="N25" s="142">
        <f>Q25/VLOOKUP(M25,'Economic Country Data'!D:M,7,FALSE)</f>
        <v>55225.675290383995</v>
      </c>
      <c r="O25" s="142">
        <f>(Q25*100/(VLOOKUP(M25,'Economic Country Data'!D:N,11,FALSE))/VLOOKUP(M25,'Economic Country Data'!D:M,7,FALSE))</f>
        <v>55225.675290383995</v>
      </c>
      <c r="P25" s="142">
        <f>Q25/VLOOKUP(M25,'Economic Country Data'!D:M,9,FALSE)</f>
        <v>130068.66365217637</v>
      </c>
      <c r="Q25" s="142">
        <f t="shared" si="1"/>
        <v>594000</v>
      </c>
      <c r="R25" s="53"/>
      <c r="S25" s="53"/>
      <c r="T25" s="53"/>
      <c r="U25" s="53"/>
      <c r="V25" s="53"/>
      <c r="W25" s="53"/>
      <c r="X25" s="53"/>
      <c r="Y25" s="53"/>
      <c r="Z25" s="53"/>
      <c r="AA25" s="53"/>
      <c r="AB25" s="53"/>
      <c r="AC25" s="53"/>
      <c r="AD25" s="53"/>
      <c r="AE25" s="53"/>
      <c r="AF25" s="53"/>
    </row>
    <row r="26" spans="1:32" s="56" customFormat="1" ht="14.4">
      <c r="A26" s="53"/>
      <c r="B26" s="141" t="s">
        <v>143</v>
      </c>
      <c r="C26" s="141">
        <v>2019</v>
      </c>
      <c r="D26" s="141" t="s">
        <v>180</v>
      </c>
      <c r="E26" s="141" t="s">
        <v>184</v>
      </c>
      <c r="F26" s="141" t="s">
        <v>109</v>
      </c>
      <c r="G26" s="141" t="s">
        <v>222</v>
      </c>
      <c r="H26" s="142">
        <v>324000</v>
      </c>
      <c r="I26" s="142"/>
      <c r="J26" s="141" t="s">
        <v>94</v>
      </c>
      <c r="K26" s="141" t="s">
        <v>176</v>
      </c>
      <c r="L26" s="141"/>
      <c r="M26" s="141" t="str">
        <f t="shared" si="0"/>
        <v>Botswana-2019</v>
      </c>
      <c r="N26" s="142">
        <f>Q26/VLOOKUP(M26,'Economic Country Data'!D:M,7,FALSE)</f>
        <v>30123.095612936722</v>
      </c>
      <c r="O26" s="142">
        <f>(Q26*100/(VLOOKUP(M26,'Economic Country Data'!D:N,11,FALSE))/VLOOKUP(M26,'Economic Country Data'!D:M,7,FALSE))</f>
        <v>30123.095612936722</v>
      </c>
      <c r="P26" s="142">
        <f>Q26/VLOOKUP(M26,'Economic Country Data'!D:M,9,FALSE)</f>
        <v>70946.543810278017</v>
      </c>
      <c r="Q26" s="142">
        <f t="shared" si="1"/>
        <v>324000</v>
      </c>
      <c r="R26" s="53"/>
      <c r="S26" s="53"/>
      <c r="T26" s="53"/>
      <c r="U26" s="53"/>
      <c r="V26" s="53"/>
      <c r="W26" s="53"/>
      <c r="X26" s="53"/>
      <c r="Y26" s="53"/>
      <c r="Z26" s="53"/>
      <c r="AA26" s="53"/>
      <c r="AB26" s="53"/>
      <c r="AC26" s="53"/>
      <c r="AD26" s="53"/>
      <c r="AE26" s="53"/>
      <c r="AF26" s="53"/>
    </row>
    <row r="27" spans="1:32" s="56" customFormat="1" ht="27.6">
      <c r="A27" s="53"/>
      <c r="B27" s="141" t="s">
        <v>143</v>
      </c>
      <c r="C27" s="141">
        <v>2019</v>
      </c>
      <c r="D27" s="141" t="s">
        <v>177</v>
      </c>
      <c r="E27" s="141" t="s">
        <v>179</v>
      </c>
      <c r="F27" s="141" t="s">
        <v>109</v>
      </c>
      <c r="G27" s="141" t="s">
        <v>222</v>
      </c>
      <c r="H27" s="142">
        <v>200000</v>
      </c>
      <c r="I27" s="142"/>
      <c r="J27" s="141" t="s">
        <v>94</v>
      </c>
      <c r="K27" s="141" t="s">
        <v>176</v>
      </c>
      <c r="L27" s="141"/>
      <c r="M27" s="141" t="str">
        <f t="shared" si="0"/>
        <v>Botswana-2019</v>
      </c>
      <c r="N27" s="142">
        <f>Q27/VLOOKUP(M27,'Economic Country Data'!D:M,7,FALSE)</f>
        <v>18594.503464775757</v>
      </c>
      <c r="O27" s="142">
        <f>(Q27*100/(VLOOKUP(M27,'Economic Country Data'!D:N,11,FALSE))/VLOOKUP(M27,'Economic Country Data'!D:M,7,FALSE))</f>
        <v>18594.503464775757</v>
      </c>
      <c r="P27" s="142">
        <f>Q27/VLOOKUP(M27,'Economic Country Data'!D:M,9,FALSE)</f>
        <v>43794.162845850631</v>
      </c>
      <c r="Q27" s="142">
        <f t="shared" si="1"/>
        <v>200000</v>
      </c>
      <c r="R27" s="53"/>
      <c r="S27" s="53"/>
      <c r="T27" s="53"/>
      <c r="U27" s="53"/>
      <c r="V27" s="53"/>
      <c r="W27" s="53"/>
      <c r="X27" s="53"/>
      <c r="Y27" s="53"/>
      <c r="Z27" s="53"/>
      <c r="AA27" s="53"/>
      <c r="AB27" s="53"/>
      <c r="AC27" s="53"/>
      <c r="AD27" s="53"/>
      <c r="AE27" s="53"/>
      <c r="AF27" s="53"/>
    </row>
    <row r="28" spans="1:32" s="56" customFormat="1" ht="27.6">
      <c r="A28" s="53"/>
      <c r="B28" s="141" t="s">
        <v>143</v>
      </c>
      <c r="C28" s="141">
        <v>2020</v>
      </c>
      <c r="D28" s="141" t="s">
        <v>180</v>
      </c>
      <c r="E28" s="141" t="s">
        <v>183</v>
      </c>
      <c r="F28" s="141" t="s">
        <v>187</v>
      </c>
      <c r="G28" s="141" t="s">
        <v>406</v>
      </c>
      <c r="H28" s="142">
        <v>7210870</v>
      </c>
      <c r="I28" s="142"/>
      <c r="J28" s="141" t="s">
        <v>160</v>
      </c>
      <c r="K28" s="141" t="s">
        <v>176</v>
      </c>
      <c r="L28" s="141"/>
      <c r="M28" s="141" t="str">
        <f t="shared" si="0"/>
        <v>Botswana-2020</v>
      </c>
      <c r="N28" s="142">
        <f>Q28/VLOOKUP(M28,'Economic Country Data'!D:M,7,FALSE)</f>
        <v>629427.18998158746</v>
      </c>
      <c r="O28" s="142">
        <f>(Q28*100/(VLOOKUP(M28,'Economic Country Data'!D:N,11,FALSE))/VLOOKUP(M28,'Economic Country Data'!D:M,7,FALSE))</f>
        <v>625078.31487807585</v>
      </c>
      <c r="P28" s="142">
        <f>Q28/VLOOKUP(M28,'Economic Country Data'!D:M,9,FALSE)</f>
        <v>1532455.8490476746</v>
      </c>
      <c r="Q28" s="142">
        <f t="shared" si="1"/>
        <v>7210870</v>
      </c>
      <c r="R28" s="53"/>
      <c r="S28" s="53"/>
      <c r="T28" s="53"/>
      <c r="U28" s="53"/>
      <c r="V28" s="53"/>
      <c r="W28" s="53"/>
      <c r="X28" s="53"/>
      <c r="Y28" s="53"/>
      <c r="Z28" s="53"/>
      <c r="AA28" s="53"/>
      <c r="AB28" s="53"/>
      <c r="AC28" s="53"/>
      <c r="AD28" s="53"/>
      <c r="AE28" s="53"/>
      <c r="AF28" s="53"/>
    </row>
    <row r="29" spans="1:32" s="56" customFormat="1" ht="27.6">
      <c r="A29" s="53"/>
      <c r="B29" s="141" t="s">
        <v>143</v>
      </c>
      <c r="C29" s="141">
        <v>2020</v>
      </c>
      <c r="D29" s="141" t="s">
        <v>180</v>
      </c>
      <c r="E29" s="141" t="s">
        <v>181</v>
      </c>
      <c r="F29" s="141" t="s">
        <v>275</v>
      </c>
      <c r="G29" s="141" t="s">
        <v>382</v>
      </c>
      <c r="H29" s="142">
        <v>3191600</v>
      </c>
      <c r="I29" s="142"/>
      <c r="J29" s="141" t="s">
        <v>94</v>
      </c>
      <c r="K29" s="141" t="s">
        <v>176</v>
      </c>
      <c r="L29" s="141"/>
      <c r="M29" s="141" t="str">
        <f t="shared" si="0"/>
        <v>Botswana-2020</v>
      </c>
      <c r="N29" s="142">
        <f>Q29/VLOOKUP(M29,'Economic Country Data'!D:M,7,FALSE)</f>
        <v>278590.49179159169</v>
      </c>
      <c r="O29" s="142">
        <f>(Q29*100/(VLOOKUP(M29,'Economic Country Data'!D:N,11,FALSE))/VLOOKUP(M29,'Economic Country Data'!D:M,7,FALSE))</f>
        <v>276665.63809427532</v>
      </c>
      <c r="P29" s="142">
        <f>Q29/VLOOKUP(M29,'Economic Country Data'!D:M,9,FALSE)</f>
        <v>678279.6095090548</v>
      </c>
      <c r="Q29" s="142">
        <f t="shared" si="1"/>
        <v>3191600</v>
      </c>
      <c r="R29" s="53"/>
      <c r="S29" s="53"/>
      <c r="T29" s="53"/>
      <c r="U29" s="53"/>
      <c r="V29" s="53"/>
      <c r="W29" s="53"/>
      <c r="X29" s="53"/>
      <c r="Y29" s="53"/>
      <c r="Z29" s="53"/>
      <c r="AA29" s="53"/>
      <c r="AB29" s="53"/>
      <c r="AC29" s="53"/>
      <c r="AD29" s="53"/>
      <c r="AE29" s="53"/>
      <c r="AF29" s="53"/>
    </row>
    <row r="30" spans="1:32" s="56" customFormat="1" ht="14.4">
      <c r="A30" s="53"/>
      <c r="B30" s="141" t="s">
        <v>143</v>
      </c>
      <c r="C30" s="141">
        <v>2020</v>
      </c>
      <c r="D30" s="141" t="s">
        <v>178</v>
      </c>
      <c r="E30" s="141" t="s">
        <v>179</v>
      </c>
      <c r="F30" s="141" t="s">
        <v>109</v>
      </c>
      <c r="G30" s="141" t="s">
        <v>222</v>
      </c>
      <c r="H30" s="142">
        <v>750000</v>
      </c>
      <c r="I30" s="142"/>
      <c r="J30" s="141" t="s">
        <v>94</v>
      </c>
      <c r="K30" s="141" t="s">
        <v>176</v>
      </c>
      <c r="L30" s="141"/>
      <c r="M30" s="141" t="str">
        <f t="shared" si="0"/>
        <v>Botswana-2020</v>
      </c>
      <c r="N30" s="142">
        <f>Q30/VLOOKUP(M30,'Economic Country Data'!D:M,7,FALSE)</f>
        <v>65466.496065827094</v>
      </c>
      <c r="O30" s="142">
        <f>(Q30*100/(VLOOKUP(M30,'Economic Country Data'!D:N,11,FALSE))/VLOOKUP(M30,'Economic Country Data'!D:M,7,FALSE))</f>
        <v>65014.171127555601</v>
      </c>
      <c r="P30" s="142">
        <f>Q30/VLOOKUP(M30,'Economic Country Data'!D:M,9,FALSE)</f>
        <v>159390.18270829401</v>
      </c>
      <c r="Q30" s="142">
        <f t="shared" si="1"/>
        <v>750000</v>
      </c>
      <c r="R30" s="53"/>
      <c r="S30" s="53"/>
      <c r="T30" s="53"/>
      <c r="U30" s="53"/>
      <c r="V30" s="53"/>
      <c r="W30" s="53"/>
      <c r="X30" s="53"/>
      <c r="Y30" s="53"/>
      <c r="Z30" s="53"/>
      <c r="AA30" s="53"/>
      <c r="AB30" s="53"/>
      <c r="AC30" s="53"/>
      <c r="AD30" s="53"/>
      <c r="AE30" s="53"/>
      <c r="AF30" s="53"/>
    </row>
    <row r="31" spans="1:32" s="56" customFormat="1" ht="14.4">
      <c r="A31" s="53"/>
      <c r="B31" s="141" t="s">
        <v>143</v>
      </c>
      <c r="C31" s="141">
        <v>2020</v>
      </c>
      <c r="D31" s="141" t="s">
        <v>180</v>
      </c>
      <c r="E31" s="141" t="s">
        <v>182</v>
      </c>
      <c r="F31" s="141" t="s">
        <v>187</v>
      </c>
      <c r="G31" s="141" t="s">
        <v>408</v>
      </c>
      <c r="H31" s="142">
        <v>594000</v>
      </c>
      <c r="I31" s="142"/>
      <c r="J31" s="141" t="s">
        <v>160</v>
      </c>
      <c r="K31" s="141" t="s">
        <v>176</v>
      </c>
      <c r="L31" s="141"/>
      <c r="M31" s="141" t="str">
        <f t="shared" si="0"/>
        <v>Botswana-2020</v>
      </c>
      <c r="N31" s="142">
        <f>Q31/VLOOKUP(M31,'Economic Country Data'!D:M,7,FALSE)</f>
        <v>51849.464884135057</v>
      </c>
      <c r="O31" s="142">
        <f>(Q31*100/(VLOOKUP(M31,'Economic Country Data'!D:N,11,FALSE))/VLOOKUP(M31,'Economic Country Data'!D:M,7,FALSE))</f>
        <v>51491.223533024036</v>
      </c>
      <c r="P31" s="142">
        <f>Q31/VLOOKUP(M31,'Economic Country Data'!D:M,9,FALSE)</f>
        <v>126237.02470496885</v>
      </c>
      <c r="Q31" s="142">
        <f t="shared" si="1"/>
        <v>594000</v>
      </c>
      <c r="R31" s="53"/>
      <c r="S31" s="53"/>
      <c r="T31" s="53"/>
      <c r="U31" s="53"/>
      <c r="V31" s="53"/>
      <c r="W31" s="53"/>
      <c r="X31" s="53"/>
      <c r="Y31" s="53"/>
      <c r="Z31" s="53"/>
      <c r="AA31" s="53"/>
      <c r="AB31" s="53"/>
      <c r="AC31" s="53"/>
      <c r="AD31" s="53"/>
      <c r="AE31" s="53"/>
      <c r="AF31" s="53"/>
    </row>
    <row r="32" spans="1:32" s="56" customFormat="1" ht="14.4">
      <c r="A32" s="53"/>
      <c r="B32" s="141" t="s">
        <v>143</v>
      </c>
      <c r="C32" s="141">
        <v>2020</v>
      </c>
      <c r="D32" s="141" t="s">
        <v>180</v>
      </c>
      <c r="E32" s="141" t="s">
        <v>184</v>
      </c>
      <c r="F32" s="141" t="s">
        <v>109</v>
      </c>
      <c r="G32" s="141" t="s">
        <v>222</v>
      </c>
      <c r="H32" s="142">
        <v>324000</v>
      </c>
      <c r="I32" s="142"/>
      <c r="J32" s="141" t="s">
        <v>94</v>
      </c>
      <c r="K32" s="141" t="s">
        <v>176</v>
      </c>
      <c r="L32" s="141"/>
      <c r="M32" s="141" t="str">
        <f t="shared" si="0"/>
        <v>Botswana-2020</v>
      </c>
      <c r="N32" s="142">
        <f>Q32/VLOOKUP(M32,'Economic Country Data'!D:M,7,FALSE)</f>
        <v>28281.526300437305</v>
      </c>
      <c r="O32" s="142">
        <f>(Q32*100/(VLOOKUP(M32,'Economic Country Data'!D:N,11,FALSE))/VLOOKUP(M32,'Economic Country Data'!D:M,7,FALSE))</f>
        <v>28086.121927104021</v>
      </c>
      <c r="P32" s="142">
        <f>Q32/VLOOKUP(M32,'Economic Country Data'!D:M,9,FALSE)</f>
        <v>68856.558929983003</v>
      </c>
      <c r="Q32" s="142">
        <f t="shared" si="1"/>
        <v>324000</v>
      </c>
      <c r="R32" s="53"/>
      <c r="S32" s="53"/>
      <c r="T32" s="53"/>
      <c r="U32" s="53"/>
      <c r="V32" s="53"/>
      <c r="W32" s="53"/>
      <c r="X32" s="53"/>
      <c r="Y32" s="53"/>
      <c r="Z32" s="53"/>
      <c r="AA32" s="53"/>
      <c r="AB32" s="53"/>
      <c r="AC32" s="53"/>
      <c r="AD32" s="53"/>
      <c r="AE32" s="53"/>
      <c r="AF32" s="53"/>
    </row>
    <row r="33" spans="1:32" s="56" customFormat="1" ht="27.6">
      <c r="A33" s="53"/>
      <c r="B33" s="141" t="s">
        <v>143</v>
      </c>
      <c r="C33" s="141">
        <v>2020</v>
      </c>
      <c r="D33" s="141" t="s">
        <v>177</v>
      </c>
      <c r="E33" s="141" t="s">
        <v>179</v>
      </c>
      <c r="F33" s="141" t="s">
        <v>109</v>
      </c>
      <c r="G33" s="141" t="s">
        <v>222</v>
      </c>
      <c r="H33" s="142">
        <v>200000</v>
      </c>
      <c r="I33" s="142"/>
      <c r="J33" s="141" t="s">
        <v>94</v>
      </c>
      <c r="K33" s="141" t="s">
        <v>176</v>
      </c>
      <c r="L33" s="141"/>
      <c r="M33" s="141" t="str">
        <f t="shared" si="0"/>
        <v>Botswana-2020</v>
      </c>
      <c r="N33" s="142">
        <f>Q33/VLOOKUP(M33,'Economic Country Data'!D:M,7,FALSE)</f>
        <v>17457.732284220558</v>
      </c>
      <c r="O33" s="142">
        <f>(Q33*100/(VLOOKUP(M33,'Economic Country Data'!D:N,11,FALSE))/VLOOKUP(M33,'Economic Country Data'!D:M,7,FALSE))</f>
        <v>17337.112300681496</v>
      </c>
      <c r="P33" s="142">
        <f>Q33/VLOOKUP(M33,'Economic Country Data'!D:M,9,FALSE)</f>
        <v>42504.04872221173</v>
      </c>
      <c r="Q33" s="142">
        <f t="shared" si="1"/>
        <v>200000</v>
      </c>
      <c r="R33" s="53"/>
      <c r="S33" s="53"/>
      <c r="T33" s="53"/>
      <c r="U33" s="53"/>
      <c r="V33" s="53"/>
      <c r="W33" s="53"/>
      <c r="X33" s="53"/>
      <c r="Y33" s="53"/>
      <c r="Z33" s="53"/>
      <c r="AA33" s="53"/>
      <c r="AB33" s="53"/>
      <c r="AC33" s="53"/>
      <c r="AD33" s="53"/>
      <c r="AE33" s="53"/>
      <c r="AF33" s="53"/>
    </row>
    <row r="34" spans="1:32" s="56" customFormat="1" ht="27.6">
      <c r="A34" s="53"/>
      <c r="B34" s="141" t="s">
        <v>143</v>
      </c>
      <c r="C34" s="141">
        <v>2021</v>
      </c>
      <c r="D34" s="141" t="s">
        <v>180</v>
      </c>
      <c r="E34" s="141" t="s">
        <v>181</v>
      </c>
      <c r="F34" s="141" t="s">
        <v>275</v>
      </c>
      <c r="G34" s="141" t="s">
        <v>382</v>
      </c>
      <c r="H34" s="142">
        <v>11120080</v>
      </c>
      <c r="I34" s="142"/>
      <c r="J34" s="141" t="s">
        <v>94</v>
      </c>
      <c r="K34" s="141" t="s">
        <v>176</v>
      </c>
      <c r="L34" s="141"/>
      <c r="M34" s="141" t="str">
        <f t="shared" si="0"/>
        <v>Botswana-2021</v>
      </c>
      <c r="N34" s="142">
        <f>Q34/VLOOKUP(M34,'Economic Country Data'!D:M,7,FALSE)</f>
        <v>1002960.3050348365</v>
      </c>
      <c r="O34" s="142">
        <f>(Q34*100/(VLOOKUP(M34,'Economic Country Data'!D:N,11,FALSE))/VLOOKUP(M34,'Economic Country Data'!D:M,7,FALSE))</f>
        <v>971494.1397992702</v>
      </c>
      <c r="P34" s="142">
        <f>Q34/VLOOKUP(M34,'Economic Country Data'!D:M,9,FALSE)</f>
        <v>2279113.9705303647</v>
      </c>
      <c r="Q34" s="142">
        <f t="shared" si="1"/>
        <v>11120080</v>
      </c>
      <c r="R34" s="53"/>
      <c r="S34" s="53"/>
      <c r="T34" s="53"/>
      <c r="U34" s="53"/>
      <c r="V34" s="53"/>
      <c r="W34" s="53"/>
      <c r="X34" s="53"/>
      <c r="Y34" s="53"/>
      <c r="Z34" s="53"/>
      <c r="AA34" s="53"/>
      <c r="AB34" s="53"/>
      <c r="AC34" s="53"/>
      <c r="AD34" s="53"/>
      <c r="AE34" s="53"/>
      <c r="AF34" s="53"/>
    </row>
    <row r="35" spans="1:32" s="56" customFormat="1" ht="27.6">
      <c r="A35" s="53"/>
      <c r="B35" s="141" t="s">
        <v>143</v>
      </c>
      <c r="C35" s="141">
        <v>2021</v>
      </c>
      <c r="D35" s="141" t="s">
        <v>180</v>
      </c>
      <c r="E35" s="141" t="s">
        <v>183</v>
      </c>
      <c r="F35" s="141" t="s">
        <v>187</v>
      </c>
      <c r="G35" s="141" t="s">
        <v>406</v>
      </c>
      <c r="H35" s="142">
        <v>6200000</v>
      </c>
      <c r="I35" s="142"/>
      <c r="J35" s="141" t="s">
        <v>160</v>
      </c>
      <c r="K35" s="141" t="s">
        <v>176</v>
      </c>
      <c r="L35" s="141"/>
      <c r="M35" s="141" t="str">
        <f t="shared" si="0"/>
        <v>Botswana-2021</v>
      </c>
      <c r="N35" s="142">
        <f>Q35/VLOOKUP(M35,'Economic Country Data'!D:M,7,FALSE)</f>
        <v>559200.46359522466</v>
      </c>
      <c r="O35" s="142">
        <f>(Q35*100/(VLOOKUP(M35,'Economic Country Data'!D:N,11,FALSE))/VLOOKUP(M35,'Economic Country Data'!D:M,7,FALSE))</f>
        <v>541656.50487725576</v>
      </c>
      <c r="P35" s="142">
        <f>Q35/VLOOKUP(M35,'Economic Country Data'!D:M,9,FALSE)</f>
        <v>1270719.8704764948</v>
      </c>
      <c r="Q35" s="142">
        <f t="shared" si="1"/>
        <v>6200000</v>
      </c>
      <c r="R35" s="53"/>
      <c r="S35" s="53"/>
      <c r="T35" s="53"/>
      <c r="U35" s="53"/>
      <c r="V35" s="53"/>
      <c r="W35" s="53"/>
      <c r="X35" s="53"/>
      <c r="Y35" s="53"/>
      <c r="Z35" s="53"/>
      <c r="AA35" s="53"/>
      <c r="AB35" s="53"/>
      <c r="AC35" s="53"/>
      <c r="AD35" s="53"/>
      <c r="AE35" s="53"/>
      <c r="AF35" s="53"/>
    </row>
    <row r="36" spans="1:32" s="56" customFormat="1" ht="14.4">
      <c r="A36" s="53"/>
      <c r="B36" s="141" t="s">
        <v>143</v>
      </c>
      <c r="C36" s="141">
        <v>2021</v>
      </c>
      <c r="D36" s="141" t="s">
        <v>178</v>
      </c>
      <c r="E36" s="141" t="s">
        <v>179</v>
      </c>
      <c r="F36" s="141" t="s">
        <v>109</v>
      </c>
      <c r="G36" s="141" t="s">
        <v>222</v>
      </c>
      <c r="H36" s="142">
        <v>3500000</v>
      </c>
      <c r="I36" s="142"/>
      <c r="J36" s="141" t="s">
        <v>94</v>
      </c>
      <c r="K36" s="141" t="s">
        <v>176</v>
      </c>
      <c r="L36" s="141"/>
      <c r="M36" s="141" t="str">
        <f t="shared" si="0"/>
        <v>Botswana-2021</v>
      </c>
      <c r="N36" s="142">
        <f>Q36/VLOOKUP(M36,'Economic Country Data'!D:M,7,FALSE)</f>
        <v>315677.68106182036</v>
      </c>
      <c r="O36" s="142">
        <f>(Q36*100/(VLOOKUP(M36,'Economic Country Data'!D:N,11,FALSE))/VLOOKUP(M36,'Economic Country Data'!D:M,7,FALSE))</f>
        <v>305773.83339845086</v>
      </c>
      <c r="P36" s="142">
        <f>Q36/VLOOKUP(M36,'Economic Country Data'!D:M,9,FALSE)</f>
        <v>717341.86236576317</v>
      </c>
      <c r="Q36" s="142">
        <f t="shared" si="1"/>
        <v>3500000</v>
      </c>
      <c r="R36" s="53"/>
      <c r="S36" s="53"/>
      <c r="T36" s="53"/>
      <c r="U36" s="53"/>
      <c r="V36" s="53"/>
      <c r="W36" s="53"/>
      <c r="X36" s="53"/>
      <c r="Y36" s="53"/>
      <c r="Z36" s="53"/>
      <c r="AA36" s="53"/>
      <c r="AB36" s="53"/>
      <c r="AC36" s="53"/>
      <c r="AD36" s="53"/>
      <c r="AE36" s="53"/>
      <c r="AF36" s="53"/>
    </row>
    <row r="37" spans="1:32" s="56" customFormat="1" ht="14.4">
      <c r="A37" s="53"/>
      <c r="B37" s="141" t="s">
        <v>143</v>
      </c>
      <c r="C37" s="141">
        <v>2021</v>
      </c>
      <c r="D37" s="141" t="s">
        <v>180</v>
      </c>
      <c r="E37" s="141" t="s">
        <v>184</v>
      </c>
      <c r="F37" s="141" t="s">
        <v>109</v>
      </c>
      <c r="G37" s="141" t="s">
        <v>222</v>
      </c>
      <c r="H37" s="142">
        <v>882520</v>
      </c>
      <c r="I37" s="142"/>
      <c r="J37" s="141" t="s">
        <v>94</v>
      </c>
      <c r="K37" s="141" t="s">
        <v>176</v>
      </c>
      <c r="L37" s="141"/>
      <c r="M37" s="141" t="str">
        <f t="shared" si="0"/>
        <v>Botswana-2021</v>
      </c>
      <c r="N37" s="142">
        <f>Q37/VLOOKUP(M37,'Economic Country Data'!D:M,7,FALSE)</f>
        <v>79597.676311622214</v>
      </c>
      <c r="O37" s="142">
        <f>(Q37*100/(VLOOKUP(M37,'Economic Country Data'!D:N,11,FALSE))/VLOOKUP(M37,'Economic Country Data'!D:M,7,FALSE))</f>
        <v>77100.435271657392</v>
      </c>
      <c r="P37" s="142">
        <f>Q37/VLOOKUP(M37,'Economic Country Data'!D:M,9,FALSE)</f>
        <v>180876.7258214381</v>
      </c>
      <c r="Q37" s="142">
        <f t="shared" si="1"/>
        <v>882520</v>
      </c>
      <c r="R37" s="53"/>
      <c r="S37" s="53"/>
      <c r="T37" s="53"/>
      <c r="U37" s="53"/>
      <c r="V37" s="53"/>
      <c r="W37" s="53"/>
      <c r="X37" s="53"/>
      <c r="Y37" s="53"/>
      <c r="Z37" s="53"/>
      <c r="AA37" s="53"/>
      <c r="AB37" s="53"/>
      <c r="AC37" s="53"/>
      <c r="AD37" s="53"/>
      <c r="AE37" s="53"/>
      <c r="AF37" s="53"/>
    </row>
    <row r="38" spans="1:32" s="56" customFormat="1" ht="14.4">
      <c r="A38" s="53"/>
      <c r="B38" s="141" t="s">
        <v>143</v>
      </c>
      <c r="C38" s="141">
        <v>2021</v>
      </c>
      <c r="D38" s="141" t="s">
        <v>180</v>
      </c>
      <c r="E38" s="141" t="s">
        <v>182</v>
      </c>
      <c r="F38" s="141" t="s">
        <v>187</v>
      </c>
      <c r="G38" s="141" t="s">
        <v>408</v>
      </c>
      <c r="H38" s="142">
        <v>600000</v>
      </c>
      <c r="I38" s="142"/>
      <c r="J38" s="141" t="s">
        <v>160</v>
      </c>
      <c r="K38" s="141" t="s">
        <v>176</v>
      </c>
      <c r="L38" s="141"/>
      <c r="M38" s="141" t="str">
        <f t="shared" si="0"/>
        <v>Botswana-2021</v>
      </c>
      <c r="N38" s="142">
        <f>Q38/VLOOKUP(M38,'Economic Country Data'!D:M,7,FALSE)</f>
        <v>54116.173896312066</v>
      </c>
      <c r="O38" s="142">
        <f>(Q38*100/(VLOOKUP(M38,'Economic Country Data'!D:N,11,FALSE))/VLOOKUP(M38,'Economic Country Data'!D:M,7,FALSE))</f>
        <v>52418.371439734437</v>
      </c>
      <c r="P38" s="142">
        <f>Q38/VLOOKUP(M38,'Economic Country Data'!D:M,9,FALSE)</f>
        <v>122972.89069127369</v>
      </c>
      <c r="Q38" s="142">
        <f t="shared" si="1"/>
        <v>600000</v>
      </c>
      <c r="R38" s="53"/>
      <c r="S38" s="53"/>
      <c r="T38" s="53"/>
      <c r="U38" s="53"/>
      <c r="V38" s="53"/>
      <c r="W38" s="53"/>
      <c r="X38" s="53"/>
      <c r="Y38" s="53"/>
      <c r="Z38" s="53"/>
      <c r="AA38" s="53"/>
      <c r="AB38" s="53"/>
      <c r="AC38" s="53"/>
      <c r="AD38" s="53"/>
      <c r="AE38" s="53"/>
      <c r="AF38" s="53"/>
    </row>
    <row r="39" spans="1:32" s="56" customFormat="1" ht="27.6">
      <c r="A39" s="53"/>
      <c r="B39" s="141" t="s">
        <v>143</v>
      </c>
      <c r="C39" s="141">
        <v>2021</v>
      </c>
      <c r="D39" s="141" t="s">
        <v>177</v>
      </c>
      <c r="E39" s="141" t="s">
        <v>179</v>
      </c>
      <c r="F39" s="141" t="s">
        <v>109</v>
      </c>
      <c r="G39" s="141" t="s">
        <v>222</v>
      </c>
      <c r="H39" s="142">
        <v>200000</v>
      </c>
      <c r="I39" s="142"/>
      <c r="J39" s="141" t="s">
        <v>94</v>
      </c>
      <c r="K39" s="141" t="s">
        <v>176</v>
      </c>
      <c r="L39" s="141"/>
      <c r="M39" s="141" t="str">
        <f t="shared" si="0"/>
        <v>Botswana-2021</v>
      </c>
      <c r="N39" s="142">
        <f>Q39/VLOOKUP(M39,'Economic Country Data'!D:M,7,FALSE)</f>
        <v>18038.724632104022</v>
      </c>
      <c r="O39" s="142">
        <f>(Q39*100/(VLOOKUP(M39,'Economic Country Data'!D:N,11,FALSE))/VLOOKUP(M39,'Economic Country Data'!D:M,7,FALSE))</f>
        <v>17472.79047991148</v>
      </c>
      <c r="P39" s="142">
        <f>Q39/VLOOKUP(M39,'Economic Country Data'!D:M,9,FALSE)</f>
        <v>40990.963563757898</v>
      </c>
      <c r="Q39" s="142">
        <f t="shared" si="1"/>
        <v>200000</v>
      </c>
      <c r="R39" s="53"/>
      <c r="S39" s="53"/>
      <c r="T39" s="53"/>
      <c r="U39" s="53"/>
      <c r="V39" s="53"/>
      <c r="W39" s="53"/>
      <c r="X39" s="53"/>
      <c r="Y39" s="53"/>
      <c r="Z39" s="53"/>
      <c r="AA39" s="53"/>
      <c r="AB39" s="53"/>
      <c r="AC39" s="53"/>
      <c r="AD39" s="53"/>
      <c r="AE39" s="53"/>
      <c r="AF39" s="53"/>
    </row>
    <row r="40" spans="1:32" s="56" customFormat="1" ht="27.6">
      <c r="A40" s="53"/>
      <c r="B40" s="141" t="s">
        <v>143</v>
      </c>
      <c r="C40" s="141">
        <v>2022</v>
      </c>
      <c r="D40" s="141" t="s">
        <v>180</v>
      </c>
      <c r="E40" s="141" t="s">
        <v>181</v>
      </c>
      <c r="F40" s="141" t="s">
        <v>275</v>
      </c>
      <c r="G40" s="141" t="s">
        <v>382</v>
      </c>
      <c r="H40" s="142">
        <v>13191600</v>
      </c>
      <c r="I40" s="142"/>
      <c r="J40" s="141" t="s">
        <v>94</v>
      </c>
      <c r="K40" s="141" t="s">
        <v>176</v>
      </c>
      <c r="L40" s="141"/>
      <c r="M40" s="141" t="str">
        <f t="shared" si="0"/>
        <v>Botswana-2022</v>
      </c>
      <c r="N40" s="142">
        <f>Q40/VLOOKUP(M40,'Economic Country Data'!D:M,7,FALSE)</f>
        <v>1066521.498635347</v>
      </c>
      <c r="O40" s="142">
        <f>(Q40*100/(VLOOKUP(M40,'Economic Country Data'!D:N,11,FALSE))/VLOOKUP(M40,'Economic Country Data'!D:M,7,FALSE))</f>
        <v>916619.07333084871</v>
      </c>
      <c r="P40" s="142">
        <f>Q40/VLOOKUP(M40,'Economic Country Data'!D:M,9,FALSE)</f>
        <v>2525561.4224067018</v>
      </c>
      <c r="Q40" s="142">
        <f t="shared" si="1"/>
        <v>13191600</v>
      </c>
      <c r="R40" s="53"/>
      <c r="S40" s="53"/>
      <c r="T40" s="53"/>
      <c r="U40" s="53"/>
      <c r="V40" s="53"/>
      <c r="W40" s="53"/>
      <c r="X40" s="53"/>
      <c r="Y40" s="53"/>
      <c r="Z40" s="53"/>
      <c r="AA40" s="53"/>
      <c r="AB40" s="53"/>
      <c r="AC40" s="53"/>
      <c r="AD40" s="53"/>
      <c r="AE40" s="53"/>
      <c r="AF40" s="53"/>
    </row>
    <row r="41" spans="1:32" s="56" customFormat="1" ht="14.4">
      <c r="A41" s="53"/>
      <c r="B41" s="141" t="s">
        <v>143</v>
      </c>
      <c r="C41" s="141">
        <v>2022</v>
      </c>
      <c r="D41" s="141" t="s">
        <v>180</v>
      </c>
      <c r="E41" s="141" t="s">
        <v>182</v>
      </c>
      <c r="F41" s="141" t="s">
        <v>187</v>
      </c>
      <c r="G41" s="141" t="s">
        <v>408</v>
      </c>
      <c r="H41" s="142">
        <v>13024000</v>
      </c>
      <c r="I41" s="142"/>
      <c r="J41" s="141" t="s">
        <v>160</v>
      </c>
      <c r="K41" s="141" t="s">
        <v>176</v>
      </c>
      <c r="L41" s="141"/>
      <c r="M41" s="141" t="str">
        <f t="shared" si="0"/>
        <v>Botswana-2022</v>
      </c>
      <c r="N41" s="142">
        <f>Q41/VLOOKUP(M41,'Economic Country Data'!D:M,7,FALSE)</f>
        <v>1052971.2846225447</v>
      </c>
      <c r="O41" s="142">
        <f>(Q41*100/(VLOOKUP(M41,'Economic Country Data'!D:N,11,FALSE))/VLOOKUP(M41,'Economic Country Data'!D:M,7,FALSE))</f>
        <v>904973.37783596944</v>
      </c>
      <c r="P41" s="142">
        <f>Q41/VLOOKUP(M41,'Economic Country Data'!D:M,9,FALSE)</f>
        <v>2493474.0263065044</v>
      </c>
      <c r="Q41" s="142">
        <f t="shared" si="1"/>
        <v>13024000</v>
      </c>
      <c r="R41" s="53"/>
      <c r="S41" s="53"/>
      <c r="T41" s="53"/>
      <c r="U41" s="53"/>
      <c r="V41" s="53"/>
      <c r="W41" s="53"/>
      <c r="X41" s="53"/>
      <c r="Y41" s="53"/>
      <c r="Z41" s="53"/>
      <c r="AA41" s="53"/>
      <c r="AB41" s="53"/>
      <c r="AC41" s="53"/>
      <c r="AD41" s="53"/>
      <c r="AE41" s="53"/>
      <c r="AF41" s="53"/>
    </row>
    <row r="42" spans="1:32" s="56" customFormat="1" ht="14.4">
      <c r="A42" s="53"/>
      <c r="B42" s="141" t="s">
        <v>143</v>
      </c>
      <c r="C42" s="141">
        <v>2022</v>
      </c>
      <c r="D42" s="141" t="s">
        <v>178</v>
      </c>
      <c r="E42" s="141" t="s">
        <v>179</v>
      </c>
      <c r="F42" s="141" t="s">
        <v>109</v>
      </c>
      <c r="G42" s="141" t="s">
        <v>222</v>
      </c>
      <c r="H42" s="142">
        <v>6000000</v>
      </c>
      <c r="I42" s="142"/>
      <c r="J42" s="141" t="s">
        <v>94</v>
      </c>
      <c r="K42" s="141" t="s">
        <v>176</v>
      </c>
      <c r="L42" s="141"/>
      <c r="M42" s="141" t="str">
        <f t="shared" si="0"/>
        <v>Botswana-2022</v>
      </c>
      <c r="N42" s="142">
        <f>Q42/VLOOKUP(M42,'Economic Country Data'!D:M,7,FALSE)</f>
        <v>485091.19377574231</v>
      </c>
      <c r="O42" s="142">
        <f>(Q42*100/(VLOOKUP(M42,'Economic Country Data'!D:N,11,FALSE))/VLOOKUP(M42,'Economic Country Data'!D:M,7,FALSE))</f>
        <v>416910.33991214808</v>
      </c>
      <c r="P42" s="142">
        <f>Q42/VLOOKUP(M42,'Economic Country Data'!D:M,9,FALSE)</f>
        <v>1148713.4642075421</v>
      </c>
      <c r="Q42" s="142">
        <f t="shared" si="1"/>
        <v>6000000</v>
      </c>
      <c r="R42" s="53"/>
      <c r="S42" s="53"/>
      <c r="T42" s="53"/>
      <c r="U42" s="53"/>
      <c r="V42" s="53"/>
      <c r="W42" s="53"/>
      <c r="X42" s="53"/>
      <c r="Y42" s="53"/>
      <c r="Z42" s="53"/>
      <c r="AA42" s="53"/>
      <c r="AB42" s="53"/>
      <c r="AC42" s="53"/>
      <c r="AD42" s="53"/>
      <c r="AE42" s="53"/>
      <c r="AF42" s="53"/>
    </row>
    <row r="43" spans="1:32" s="56" customFormat="1" ht="27.6">
      <c r="A43" s="53"/>
      <c r="B43" s="141" t="s">
        <v>143</v>
      </c>
      <c r="C43" s="141">
        <v>2022</v>
      </c>
      <c r="D43" s="141" t="s">
        <v>180</v>
      </c>
      <c r="E43" s="141" t="s">
        <v>183</v>
      </c>
      <c r="F43" s="141" t="s">
        <v>187</v>
      </c>
      <c r="G43" s="141" t="s">
        <v>406</v>
      </c>
      <c r="H43" s="142">
        <v>3220000</v>
      </c>
      <c r="I43" s="142"/>
      <c r="J43" s="141" t="s">
        <v>160</v>
      </c>
      <c r="K43" s="141" t="s">
        <v>176</v>
      </c>
      <c r="L43" s="141"/>
      <c r="M43" s="141" t="str">
        <f t="shared" si="0"/>
        <v>Botswana-2022</v>
      </c>
      <c r="N43" s="142">
        <f>Q43/VLOOKUP(M43,'Economic Country Data'!D:M,7,FALSE)</f>
        <v>260332.2739929817</v>
      </c>
      <c r="O43" s="142">
        <f>(Q43*100/(VLOOKUP(M43,'Economic Country Data'!D:N,11,FALSE))/VLOOKUP(M43,'Economic Country Data'!D:M,7,FALSE))</f>
        <v>223741.88241951945</v>
      </c>
      <c r="P43" s="142">
        <f>Q43/VLOOKUP(M43,'Economic Country Data'!D:M,9,FALSE)</f>
        <v>616476.22579138086</v>
      </c>
      <c r="Q43" s="142">
        <f t="shared" si="1"/>
        <v>3220000</v>
      </c>
      <c r="R43" s="53"/>
      <c r="S43" s="53"/>
      <c r="T43" s="53"/>
      <c r="U43" s="53"/>
      <c r="V43" s="53"/>
      <c r="W43" s="53"/>
      <c r="X43" s="53"/>
      <c r="Y43" s="53"/>
      <c r="Z43" s="53"/>
      <c r="AA43" s="53"/>
      <c r="AB43" s="53"/>
      <c r="AC43" s="53"/>
      <c r="AD43" s="53"/>
      <c r="AE43" s="53"/>
      <c r="AF43" s="53"/>
    </row>
    <row r="44" spans="1:32" s="56" customFormat="1" ht="14.4">
      <c r="A44" s="53"/>
      <c r="B44" s="141" t="s">
        <v>143</v>
      </c>
      <c r="C44" s="141">
        <v>2022</v>
      </c>
      <c r="D44" s="141" t="s">
        <v>180</v>
      </c>
      <c r="E44" s="141" t="s">
        <v>184</v>
      </c>
      <c r="F44" s="141" t="s">
        <v>109</v>
      </c>
      <c r="G44" s="141" t="s">
        <v>222</v>
      </c>
      <c r="H44" s="142">
        <v>882520</v>
      </c>
      <c r="I44" s="142"/>
      <c r="J44" s="141" t="s">
        <v>94</v>
      </c>
      <c r="K44" s="141" t="s">
        <v>176</v>
      </c>
      <c r="L44" s="141"/>
      <c r="M44" s="141" t="str">
        <f t="shared" si="0"/>
        <v>Botswana-2022</v>
      </c>
      <c r="N44" s="142">
        <f>Q44/VLOOKUP(M44,'Economic Country Data'!D:M,7,FALSE)</f>
        <v>71350.446721828019</v>
      </c>
      <c r="O44" s="142">
        <f>(Q44*100/(VLOOKUP(M44,'Economic Country Data'!D:N,11,FALSE))/VLOOKUP(M44,'Economic Country Data'!D:M,7,FALSE))</f>
        <v>61321.952196544822</v>
      </c>
      <c r="P44" s="142">
        <f>Q44/VLOOKUP(M44,'Economic Country Data'!D:M,9,FALSE)</f>
        <v>168960.43440540668</v>
      </c>
      <c r="Q44" s="142">
        <f t="shared" si="1"/>
        <v>882520</v>
      </c>
      <c r="R44" s="53"/>
      <c r="S44" s="53"/>
      <c r="T44" s="53"/>
      <c r="U44" s="53"/>
      <c r="V44" s="53"/>
      <c r="W44" s="53"/>
      <c r="X44" s="53"/>
      <c r="Y44" s="53"/>
      <c r="Z44" s="53"/>
      <c r="AA44" s="53"/>
      <c r="AB44" s="53"/>
      <c r="AC44" s="53"/>
      <c r="AD44" s="53"/>
      <c r="AE44" s="53"/>
      <c r="AF44" s="53"/>
    </row>
    <row r="45" spans="1:32" s="56" customFormat="1" ht="27.6">
      <c r="A45" s="53"/>
      <c r="B45" s="141" t="s">
        <v>143</v>
      </c>
      <c r="C45" s="141">
        <v>2022</v>
      </c>
      <c r="D45" s="141" t="s">
        <v>177</v>
      </c>
      <c r="E45" s="141" t="s">
        <v>179</v>
      </c>
      <c r="F45" s="141" t="s">
        <v>109</v>
      </c>
      <c r="G45" s="141" t="s">
        <v>222</v>
      </c>
      <c r="H45" s="142">
        <v>150000</v>
      </c>
      <c r="I45" s="142"/>
      <c r="J45" s="141" t="s">
        <v>94</v>
      </c>
      <c r="K45" s="141" t="s">
        <v>176</v>
      </c>
      <c r="L45" s="141"/>
      <c r="M45" s="141" t="str">
        <f t="shared" si="0"/>
        <v>Botswana-2022</v>
      </c>
      <c r="N45" s="142">
        <f>Q45/VLOOKUP(M45,'Economic Country Data'!D:M,7,FALSE)</f>
        <v>12127.279844393557</v>
      </c>
      <c r="O45" s="142">
        <f>(Q45*100/(VLOOKUP(M45,'Economic Country Data'!D:N,11,FALSE))/VLOOKUP(M45,'Economic Country Data'!D:M,7,FALSE))</f>
        <v>10422.758497803703</v>
      </c>
      <c r="P45" s="142">
        <f>Q45/VLOOKUP(M45,'Economic Country Data'!D:M,9,FALSE)</f>
        <v>28717.83660518855</v>
      </c>
      <c r="Q45" s="142">
        <f t="shared" si="1"/>
        <v>150000</v>
      </c>
      <c r="R45" s="53"/>
      <c r="S45" s="53"/>
      <c r="T45" s="53"/>
      <c r="U45" s="53"/>
      <c r="V45" s="53"/>
      <c r="W45" s="53"/>
      <c r="X45" s="53"/>
      <c r="Y45" s="53"/>
      <c r="Z45" s="53"/>
      <c r="AA45" s="53"/>
      <c r="AB45" s="53"/>
      <c r="AC45" s="53"/>
      <c r="AD45" s="53"/>
      <c r="AE45" s="53"/>
      <c r="AF45" s="53"/>
    </row>
    <row r="46" spans="1:32" s="56" customFormat="1" ht="27.6">
      <c r="A46" s="53"/>
      <c r="B46" s="141" t="s">
        <v>141</v>
      </c>
      <c r="C46" s="141">
        <v>2020</v>
      </c>
      <c r="D46" s="141" t="s">
        <v>246</v>
      </c>
      <c r="E46" s="143" t="s">
        <v>281</v>
      </c>
      <c r="F46" s="143" t="s">
        <v>229</v>
      </c>
      <c r="G46" s="143" t="s">
        <v>350</v>
      </c>
      <c r="H46" s="142"/>
      <c r="I46" s="142">
        <v>8834558454</v>
      </c>
      <c r="J46" s="141" t="s">
        <v>94</v>
      </c>
      <c r="K46" s="141" t="s">
        <v>335</v>
      </c>
      <c r="L46" s="141" t="s">
        <v>434</v>
      </c>
      <c r="M46" s="141" t="str">
        <f t="shared" si="0"/>
        <v>Congo, Dem. Rep.-2020</v>
      </c>
      <c r="N46" s="142">
        <f>Q46/VLOOKUP(M46,'Economic Country Data'!D:M,7,FALSE)</f>
        <v>4772542.1023828015</v>
      </c>
      <c r="O46" s="142">
        <f>(Q46*100/(VLOOKUP(M46,'Economic Country Data'!D:N,11,FALSE))/VLOOKUP(M46,'Economic Country Data'!D:M,7,FALSE))</f>
        <v>4207786.9967957251</v>
      </c>
      <c r="P46" s="142">
        <f>Q46/VLOOKUP(M46,'Economic Country Data'!D:M,9,FALSE)</f>
        <v>10029192.285975892</v>
      </c>
      <c r="Q46" s="142">
        <f t="shared" si="1"/>
        <v>8834558454</v>
      </c>
      <c r="R46" s="53"/>
      <c r="S46" s="53"/>
      <c r="T46" s="53"/>
      <c r="U46" s="53"/>
      <c r="V46" s="53"/>
      <c r="W46" s="53"/>
      <c r="X46" s="53"/>
      <c r="Y46" s="53"/>
      <c r="Z46" s="53"/>
      <c r="AA46" s="53"/>
      <c r="AB46" s="53"/>
      <c r="AC46" s="53"/>
      <c r="AD46" s="53"/>
      <c r="AE46" s="53"/>
      <c r="AF46" s="53"/>
    </row>
    <row r="47" spans="1:32" s="56" customFormat="1" ht="27.6">
      <c r="A47" s="53"/>
      <c r="B47" s="141" t="s">
        <v>141</v>
      </c>
      <c r="C47" s="141">
        <v>2020</v>
      </c>
      <c r="D47" s="141" t="s">
        <v>244</v>
      </c>
      <c r="E47" s="143" t="s">
        <v>278</v>
      </c>
      <c r="F47" s="141" t="s">
        <v>275</v>
      </c>
      <c r="G47" s="143" t="s">
        <v>382</v>
      </c>
      <c r="H47" s="142"/>
      <c r="I47" s="142">
        <v>7880045400</v>
      </c>
      <c r="J47" s="141" t="s">
        <v>94</v>
      </c>
      <c r="K47" s="141" t="s">
        <v>335</v>
      </c>
      <c r="L47" s="141" t="s">
        <v>434</v>
      </c>
      <c r="M47" s="141" t="str">
        <f t="shared" si="0"/>
        <v>Congo, Dem. Rep.-2020</v>
      </c>
      <c r="N47" s="142">
        <f>Q47/VLOOKUP(M47,'Economic Country Data'!D:M,7,FALSE)</f>
        <v>4256901.8741576513</v>
      </c>
      <c r="O47" s="142">
        <f>(Q47*100/(VLOOKUP(M47,'Economic Country Data'!D:N,11,FALSE))/VLOOKUP(M47,'Economic Country Data'!D:M,7,FALSE))</f>
        <v>3753164.6590970606</v>
      </c>
      <c r="P47" s="142">
        <f>Q47/VLOOKUP(M47,'Economic Country Data'!D:M,9,FALSE)</f>
        <v>8945607.2932583727</v>
      </c>
      <c r="Q47" s="142">
        <f t="shared" si="1"/>
        <v>7880045400</v>
      </c>
      <c r="R47" s="53"/>
      <c r="S47" s="53"/>
      <c r="T47" s="53"/>
      <c r="U47" s="53"/>
      <c r="V47" s="53"/>
      <c r="W47" s="53"/>
      <c r="X47" s="53"/>
      <c r="Y47" s="53"/>
      <c r="Z47" s="53"/>
      <c r="AA47" s="53"/>
      <c r="AB47" s="53"/>
      <c r="AC47" s="53"/>
      <c r="AD47" s="53"/>
      <c r="AE47" s="53"/>
      <c r="AF47" s="53"/>
    </row>
    <row r="48" spans="1:32" s="56" customFormat="1" ht="27.6">
      <c r="A48" s="53"/>
      <c r="B48" s="141" t="s">
        <v>141</v>
      </c>
      <c r="C48" s="141">
        <v>2020</v>
      </c>
      <c r="D48" s="141" t="s">
        <v>244</v>
      </c>
      <c r="E48" s="141" t="s">
        <v>211</v>
      </c>
      <c r="F48" s="143" t="s">
        <v>232</v>
      </c>
      <c r="G48" s="143" t="s">
        <v>347</v>
      </c>
      <c r="H48" s="142"/>
      <c r="I48" s="142">
        <v>6620742986</v>
      </c>
      <c r="J48" s="141" t="s">
        <v>94</v>
      </c>
      <c r="K48" s="141" t="s">
        <v>335</v>
      </c>
      <c r="L48" s="141"/>
      <c r="M48" s="141" t="str">
        <f t="shared" si="0"/>
        <v>Congo, Dem. Rep.-2020</v>
      </c>
      <c r="N48" s="142">
        <f>Q48/VLOOKUP(M48,'Economic Country Data'!D:M,7,FALSE)</f>
        <v>3576610.5136170313</v>
      </c>
      <c r="O48" s="142">
        <f>(Q48*100/(VLOOKUP(M48,'Economic Country Data'!D:N,11,FALSE))/VLOOKUP(M48,'Economic Country Data'!D:M,7,FALSE))</f>
        <v>3153375.0544152888</v>
      </c>
      <c r="P48" s="142">
        <f>Q48/VLOOKUP(M48,'Economic Country Data'!D:M,9,FALSE)</f>
        <v>7516018.4663848272</v>
      </c>
      <c r="Q48" s="142">
        <f t="shared" si="1"/>
        <v>6620742986</v>
      </c>
      <c r="R48" s="53"/>
      <c r="S48" s="53"/>
      <c r="T48" s="53"/>
      <c r="U48" s="53"/>
      <c r="V48" s="53"/>
      <c r="W48" s="53"/>
      <c r="X48" s="53"/>
      <c r="Y48" s="53"/>
      <c r="Z48" s="53"/>
      <c r="AA48" s="53"/>
      <c r="AB48" s="53"/>
      <c r="AC48" s="53"/>
      <c r="AD48" s="53"/>
      <c r="AE48" s="53"/>
      <c r="AF48" s="53"/>
    </row>
    <row r="49" spans="1:32" s="56" customFormat="1" ht="27.6">
      <c r="A49" s="53"/>
      <c r="B49" s="141" t="s">
        <v>141</v>
      </c>
      <c r="C49" s="141">
        <v>2020</v>
      </c>
      <c r="D49" s="141" t="s">
        <v>279</v>
      </c>
      <c r="E49" s="141" t="s">
        <v>280</v>
      </c>
      <c r="F49" s="143" t="s">
        <v>232</v>
      </c>
      <c r="G49" s="143" t="s">
        <v>347</v>
      </c>
      <c r="H49" s="142"/>
      <c r="I49" s="142">
        <v>3686871564</v>
      </c>
      <c r="J49" s="141" t="s">
        <v>94</v>
      </c>
      <c r="K49" s="141" t="s">
        <v>335</v>
      </c>
      <c r="L49" s="141" t="s">
        <v>434</v>
      </c>
      <c r="M49" s="141" t="str">
        <f t="shared" si="0"/>
        <v>Congo, Dem. Rep.-2020</v>
      </c>
      <c r="N49" s="142">
        <f>Q49/VLOOKUP(M49,'Economic Country Data'!D:M,7,FALSE)</f>
        <v>1991695.4375123461</v>
      </c>
      <c r="O49" s="142">
        <f>(Q49*100/(VLOOKUP(M49,'Economic Country Data'!D:N,11,FALSE))/VLOOKUP(M49,'Economic Country Data'!D:M,7,FALSE))</f>
        <v>1756009.6870298116</v>
      </c>
      <c r="P49" s="142">
        <f>Q49/VLOOKUP(M49,'Economic Country Data'!D:M,9,FALSE)</f>
        <v>4185420.7023001797</v>
      </c>
      <c r="Q49" s="142">
        <f t="shared" si="1"/>
        <v>3686871564</v>
      </c>
      <c r="R49" s="53"/>
      <c r="S49" s="53"/>
      <c r="T49" s="53"/>
      <c r="U49" s="53"/>
      <c r="V49" s="53"/>
      <c r="W49" s="53"/>
      <c r="X49" s="53"/>
      <c r="Y49" s="53"/>
      <c r="Z49" s="53"/>
      <c r="AA49" s="53"/>
      <c r="AB49" s="53"/>
      <c r="AC49" s="53"/>
      <c r="AD49" s="53"/>
      <c r="AE49" s="53"/>
      <c r="AF49" s="53"/>
    </row>
    <row r="50" spans="1:32" s="56" customFormat="1" ht="27.6">
      <c r="A50" s="53"/>
      <c r="B50" s="141" t="s">
        <v>141</v>
      </c>
      <c r="C50" s="141">
        <v>2020</v>
      </c>
      <c r="D50" s="141" t="s">
        <v>276</v>
      </c>
      <c r="E50" s="141" t="s">
        <v>277</v>
      </c>
      <c r="F50" s="143" t="s">
        <v>232</v>
      </c>
      <c r="G50" s="143" t="s">
        <v>405</v>
      </c>
      <c r="H50" s="142"/>
      <c r="I50" s="142">
        <v>3542334769</v>
      </c>
      <c r="J50" s="141" t="s">
        <v>94</v>
      </c>
      <c r="K50" s="141" t="s">
        <v>335</v>
      </c>
      <c r="L50" s="141" t="s">
        <v>434</v>
      </c>
      <c r="M50" s="141" t="str">
        <f t="shared" si="0"/>
        <v>Congo, Dem. Rep.-2020</v>
      </c>
      <c r="N50" s="142">
        <f>Q50/VLOOKUP(M50,'Economic Country Data'!D:M,7,FALSE)</f>
        <v>1913614.8018956732</v>
      </c>
      <c r="O50" s="142">
        <f>(Q50*100/(VLOOKUP(M50,'Economic Country Data'!D:N,11,FALSE))/VLOOKUP(M50,'Economic Country Data'!D:M,7,FALSE))</f>
        <v>1687168.6634827701</v>
      </c>
      <c r="P50" s="142">
        <f>Q50/VLOOKUP(M50,'Economic Country Data'!D:M,9,FALSE)</f>
        <v>4021339.2355238348</v>
      </c>
      <c r="Q50" s="142">
        <f t="shared" si="1"/>
        <v>3542334769</v>
      </c>
      <c r="R50" s="53"/>
      <c r="S50" s="53"/>
      <c r="T50" s="53"/>
      <c r="U50" s="53"/>
      <c r="V50" s="53"/>
      <c r="W50" s="53"/>
      <c r="X50" s="53"/>
      <c r="Y50" s="53"/>
      <c r="Z50" s="53"/>
      <c r="AA50" s="53"/>
      <c r="AB50" s="53"/>
      <c r="AC50" s="53"/>
      <c r="AD50" s="53"/>
      <c r="AE50" s="53"/>
      <c r="AF50" s="53"/>
    </row>
    <row r="51" spans="1:32" s="56" customFormat="1" ht="27.6">
      <c r="A51" s="53"/>
      <c r="B51" s="141" t="s">
        <v>141</v>
      </c>
      <c r="C51" s="141">
        <v>2020</v>
      </c>
      <c r="D51" s="141" t="s">
        <v>243</v>
      </c>
      <c r="E51" s="141" t="s">
        <v>210</v>
      </c>
      <c r="F51" s="141" t="s">
        <v>109</v>
      </c>
      <c r="G51" s="141" t="s">
        <v>409</v>
      </c>
      <c r="H51" s="142"/>
      <c r="I51" s="142">
        <v>3397879302</v>
      </c>
      <c r="J51" s="141" t="s">
        <v>160</v>
      </c>
      <c r="K51" s="141" t="s">
        <v>335</v>
      </c>
      <c r="L51" s="141"/>
      <c r="M51" s="141" t="str">
        <f t="shared" si="0"/>
        <v>Congo, Dem. Rep.-2020</v>
      </c>
      <c r="N51" s="142">
        <f>Q51/VLOOKUP(M51,'Economic Country Data'!D:M,7,FALSE)</f>
        <v>1835578.100710599</v>
      </c>
      <c r="O51" s="142">
        <f>(Q51*100/(VLOOKUP(M51,'Economic Country Data'!D:N,11,FALSE))/VLOOKUP(M51,'Economic Country Data'!D:M,7,FALSE))</f>
        <v>1618366.3754200945</v>
      </c>
      <c r="P51" s="142">
        <f>Q51/VLOOKUP(M51,'Economic Country Data'!D:M,9,FALSE)</f>
        <v>3857350.0941482983</v>
      </c>
      <c r="Q51" s="142">
        <f t="shared" si="1"/>
        <v>3397879302</v>
      </c>
      <c r="R51" s="53"/>
      <c r="S51" s="53"/>
      <c r="T51" s="53"/>
      <c r="U51" s="53"/>
      <c r="V51" s="53"/>
      <c r="W51" s="53"/>
      <c r="X51" s="53"/>
      <c r="Y51" s="53"/>
      <c r="Z51" s="53"/>
      <c r="AA51" s="53"/>
      <c r="AB51" s="53"/>
      <c r="AC51" s="53"/>
      <c r="AD51" s="53"/>
      <c r="AE51" s="53"/>
      <c r="AF51" s="53"/>
    </row>
    <row r="52" spans="1:32" s="56" customFormat="1" ht="27.6">
      <c r="A52" s="53"/>
      <c r="B52" s="141" t="s">
        <v>141</v>
      </c>
      <c r="C52" s="141">
        <v>2020</v>
      </c>
      <c r="D52" s="141" t="s">
        <v>245</v>
      </c>
      <c r="E52" s="141" t="s">
        <v>213</v>
      </c>
      <c r="F52" s="143" t="s">
        <v>232</v>
      </c>
      <c r="G52" s="143" t="s">
        <v>405</v>
      </c>
      <c r="H52" s="142"/>
      <c r="I52" s="142">
        <v>2844891752</v>
      </c>
      <c r="J52" s="141" t="s">
        <v>94</v>
      </c>
      <c r="K52" s="141" t="s">
        <v>335</v>
      </c>
      <c r="L52" s="141"/>
      <c r="M52" s="141" t="str">
        <f t="shared" si="0"/>
        <v>Congo, Dem. Rep.-2020</v>
      </c>
      <c r="N52" s="142">
        <f>Q52/VLOOKUP(M52,'Economic Country Data'!D:M,7,FALSE)</f>
        <v>1536847.113960085</v>
      </c>
      <c r="O52" s="142">
        <f>(Q52*100/(VLOOKUP(M52,'Economic Country Data'!D:N,11,FALSE))/VLOOKUP(M52,'Economic Country Data'!D:M,7,FALSE))</f>
        <v>1354985.4906372901</v>
      </c>
      <c r="P52" s="142">
        <f>Q52/VLOOKUP(M52,'Economic Country Data'!D:M,9,FALSE)</f>
        <v>3229586.0129462942</v>
      </c>
      <c r="Q52" s="142">
        <f t="shared" si="1"/>
        <v>2844891752</v>
      </c>
      <c r="R52" s="53"/>
      <c r="S52" s="53"/>
      <c r="T52" s="53"/>
      <c r="U52" s="53"/>
      <c r="V52" s="53"/>
      <c r="W52" s="53"/>
      <c r="X52" s="53"/>
      <c r="Y52" s="53"/>
      <c r="Z52" s="53"/>
      <c r="AA52" s="53"/>
      <c r="AB52" s="53"/>
      <c r="AC52" s="53"/>
      <c r="AD52" s="53"/>
      <c r="AE52" s="53"/>
      <c r="AF52" s="53"/>
    </row>
    <row r="53" spans="1:32" s="56" customFormat="1" ht="27.6">
      <c r="A53" s="53"/>
      <c r="B53" s="141" t="s">
        <v>141</v>
      </c>
      <c r="C53" s="141">
        <v>2020</v>
      </c>
      <c r="D53" s="141" t="s">
        <v>239</v>
      </c>
      <c r="E53" s="143" t="s">
        <v>220</v>
      </c>
      <c r="F53" s="141" t="s">
        <v>187</v>
      </c>
      <c r="G53" s="141" t="s">
        <v>406</v>
      </c>
      <c r="H53" s="142"/>
      <c r="I53" s="142">
        <v>1083285772</v>
      </c>
      <c r="J53" s="141" t="s">
        <v>160</v>
      </c>
      <c r="K53" s="141" t="s">
        <v>335</v>
      </c>
      <c r="L53" s="141"/>
      <c r="M53" s="141" t="str">
        <f t="shared" si="0"/>
        <v>Congo, Dem. Rep.-2020</v>
      </c>
      <c r="N53" s="142">
        <f>Q53/VLOOKUP(M53,'Economic Country Data'!D:M,7,FALSE)</f>
        <v>585204.90669699921</v>
      </c>
      <c r="O53" s="142">
        <f>(Q53*100/(VLOOKUP(M53,'Economic Country Data'!D:N,11,FALSE))/VLOOKUP(M53,'Economic Country Data'!D:M,7,FALSE))</f>
        <v>515955.13335152564</v>
      </c>
      <c r="P53" s="142">
        <f>Q53/VLOOKUP(M53,'Economic Country Data'!D:M,9,FALSE)</f>
        <v>1229770.7196821766</v>
      </c>
      <c r="Q53" s="142">
        <f t="shared" si="1"/>
        <v>1083285772</v>
      </c>
      <c r="R53" s="53"/>
      <c r="S53" s="53"/>
      <c r="T53" s="53"/>
      <c r="U53" s="53"/>
      <c r="V53" s="53"/>
      <c r="W53" s="53"/>
      <c r="X53" s="53"/>
      <c r="Y53" s="53"/>
      <c r="Z53" s="53"/>
      <c r="AA53" s="53"/>
      <c r="AB53" s="53"/>
      <c r="AC53" s="53"/>
      <c r="AD53" s="53"/>
      <c r="AE53" s="53"/>
      <c r="AF53" s="53"/>
    </row>
    <row r="54" spans="1:32" s="56" customFormat="1" ht="27.6">
      <c r="A54" s="53"/>
      <c r="B54" s="141" t="s">
        <v>141</v>
      </c>
      <c r="C54" s="141">
        <v>2020</v>
      </c>
      <c r="D54" s="141" t="s">
        <v>239</v>
      </c>
      <c r="E54" s="143" t="s">
        <v>220</v>
      </c>
      <c r="F54" s="141" t="s">
        <v>187</v>
      </c>
      <c r="G54" s="141" t="s">
        <v>406</v>
      </c>
      <c r="H54" s="142"/>
      <c r="I54" s="142">
        <v>320887196</v>
      </c>
      <c r="J54" s="141" t="s">
        <v>160</v>
      </c>
      <c r="K54" s="141" t="s">
        <v>335</v>
      </c>
      <c r="L54" s="141"/>
      <c r="M54" s="141" t="str">
        <f t="shared" si="0"/>
        <v>Congo, Dem. Rep.-2020</v>
      </c>
      <c r="N54" s="142">
        <f>Q54/VLOOKUP(M54,'Economic Country Data'!D:M,7,FALSE)</f>
        <v>173347.39036472983</v>
      </c>
      <c r="O54" s="142">
        <f>(Q54*100/(VLOOKUP(M54,'Economic Country Data'!D:N,11,FALSE))/VLOOKUP(M54,'Economic Country Data'!D:M,7,FALSE))</f>
        <v>152834.46001262273</v>
      </c>
      <c r="P54" s="142">
        <f>Q54/VLOOKUP(M54,'Economic Country Data'!D:M,9,FALSE)</f>
        <v>364278.46479803638</v>
      </c>
      <c r="Q54" s="142">
        <f t="shared" si="1"/>
        <v>320887196</v>
      </c>
      <c r="R54" s="53"/>
      <c r="S54" s="53"/>
      <c r="T54" s="53"/>
      <c r="U54" s="53"/>
      <c r="V54" s="53"/>
      <c r="W54" s="53"/>
      <c r="X54" s="53"/>
      <c r="Y54" s="53"/>
      <c r="Z54" s="53"/>
      <c r="AA54" s="53"/>
      <c r="AB54" s="53"/>
      <c r="AC54" s="53"/>
      <c r="AD54" s="53"/>
      <c r="AE54" s="53"/>
      <c r="AF54" s="53"/>
    </row>
    <row r="55" spans="1:32" s="56" customFormat="1" ht="14.55" customHeight="1">
      <c r="A55" s="53"/>
      <c r="B55" s="141" t="s">
        <v>141</v>
      </c>
      <c r="C55" s="141">
        <v>2020</v>
      </c>
      <c r="D55" s="141" t="s">
        <v>246</v>
      </c>
      <c r="E55" s="143" t="s">
        <v>215</v>
      </c>
      <c r="F55" s="143" t="s">
        <v>229</v>
      </c>
      <c r="G55" s="143" t="s">
        <v>350</v>
      </c>
      <c r="H55" s="142"/>
      <c r="I55" s="142">
        <v>166680000</v>
      </c>
      <c r="J55" s="141" t="s">
        <v>94</v>
      </c>
      <c r="K55" s="141" t="s">
        <v>335</v>
      </c>
      <c r="L55" s="141"/>
      <c r="M55" s="141" t="str">
        <f t="shared" si="0"/>
        <v>Congo, Dem. Rep.-2020</v>
      </c>
      <c r="N55" s="142">
        <f>Q55/VLOOKUP(M55,'Economic Country Data'!D:M,7,FALSE)</f>
        <v>90042.679752149314</v>
      </c>
      <c r="O55" s="142">
        <f>(Q55*100/(VLOOKUP(M55,'Economic Country Data'!D:N,11,FALSE))/VLOOKUP(M55,'Economic Country Data'!D:M,7,FALSE))</f>
        <v>79387.548373553538</v>
      </c>
      <c r="P55" s="142">
        <f>Q55/VLOOKUP(M55,'Economic Country Data'!D:M,9,FALSE)</f>
        <v>189218.93821072471</v>
      </c>
      <c r="Q55" s="142">
        <f t="shared" si="1"/>
        <v>166680000</v>
      </c>
      <c r="R55" s="53"/>
      <c r="S55" s="53"/>
      <c r="T55" s="53"/>
      <c r="U55" s="53"/>
      <c r="V55" s="53"/>
      <c r="W55" s="53"/>
      <c r="X55" s="53"/>
      <c r="Y55" s="53"/>
      <c r="Z55" s="53"/>
      <c r="AA55" s="53"/>
      <c r="AB55" s="53"/>
      <c r="AC55" s="53"/>
      <c r="AD55" s="53"/>
      <c r="AE55" s="53"/>
      <c r="AF55" s="53"/>
    </row>
    <row r="56" spans="1:32" s="56" customFormat="1" ht="27.6">
      <c r="A56" s="53"/>
      <c r="B56" s="141" t="s">
        <v>141</v>
      </c>
      <c r="C56" s="141">
        <v>2020</v>
      </c>
      <c r="D56" s="141" t="s">
        <v>246</v>
      </c>
      <c r="E56" s="143" t="s">
        <v>370</v>
      </c>
      <c r="F56" s="143" t="s">
        <v>229</v>
      </c>
      <c r="G56" s="143" t="s">
        <v>350</v>
      </c>
      <c r="H56" s="142"/>
      <c r="I56" s="142">
        <v>166680000</v>
      </c>
      <c r="J56" s="141" t="s">
        <v>94</v>
      </c>
      <c r="K56" s="141" t="s">
        <v>335</v>
      </c>
      <c r="L56" s="141"/>
      <c r="M56" s="141" t="str">
        <f t="shared" si="0"/>
        <v>Congo, Dem. Rep.-2020</v>
      </c>
      <c r="N56" s="142">
        <f>Q56/VLOOKUP(M56,'Economic Country Data'!D:M,7,FALSE)</f>
        <v>90042.679752149314</v>
      </c>
      <c r="O56" s="142">
        <f>(Q56*100/(VLOOKUP(M56,'Economic Country Data'!D:N,11,FALSE))/VLOOKUP(M56,'Economic Country Data'!D:M,7,FALSE))</f>
        <v>79387.548373553538</v>
      </c>
      <c r="P56" s="142">
        <f>Q56/VLOOKUP(M56,'Economic Country Data'!D:M,9,FALSE)</f>
        <v>189218.93821072471</v>
      </c>
      <c r="Q56" s="142">
        <f t="shared" si="1"/>
        <v>166680000</v>
      </c>
      <c r="R56" s="53"/>
      <c r="S56" s="53"/>
      <c r="T56" s="53"/>
      <c r="U56" s="53"/>
      <c r="V56" s="53"/>
      <c r="W56" s="53"/>
      <c r="X56" s="53"/>
      <c r="Y56" s="53"/>
      <c r="Z56" s="53"/>
      <c r="AA56" s="53"/>
      <c r="AB56" s="53"/>
      <c r="AC56" s="53"/>
      <c r="AD56" s="53"/>
      <c r="AE56" s="53"/>
      <c r="AF56" s="53"/>
    </row>
    <row r="57" spans="1:32" s="56" customFormat="1" ht="27.6">
      <c r="A57" s="53"/>
      <c r="B57" s="141" t="s">
        <v>141</v>
      </c>
      <c r="C57" s="141">
        <v>2020</v>
      </c>
      <c r="D57" s="141" t="s">
        <v>246</v>
      </c>
      <c r="E57" s="143" t="s">
        <v>216</v>
      </c>
      <c r="F57" s="143" t="s">
        <v>229</v>
      </c>
      <c r="G57" s="143" t="s">
        <v>350</v>
      </c>
      <c r="H57" s="142"/>
      <c r="I57" s="142">
        <v>120639958</v>
      </c>
      <c r="J57" s="141" t="s">
        <v>94</v>
      </c>
      <c r="K57" s="141" t="s">
        <v>335</v>
      </c>
      <c r="L57" s="141"/>
      <c r="M57" s="141" t="str">
        <f t="shared" si="0"/>
        <v>Congo, Dem. Rep.-2020</v>
      </c>
      <c r="N57" s="142">
        <f>Q57/VLOOKUP(M57,'Economic Country Data'!D:M,7,FALSE)</f>
        <v>65171.25692048682</v>
      </c>
      <c r="O57" s="142">
        <f>(Q57*100/(VLOOKUP(M57,'Economic Country Data'!D:N,11,FALSE))/VLOOKUP(M57,'Economic Country Data'!D:M,7,FALSE))</f>
        <v>57459.266267749386</v>
      </c>
      <c r="P57" s="142">
        <f>Q57/VLOOKUP(M57,'Economic Country Data'!D:M,9,FALSE)</f>
        <v>136953.23229269512</v>
      </c>
      <c r="Q57" s="142">
        <f t="shared" si="1"/>
        <v>120639958</v>
      </c>
      <c r="R57" s="53"/>
      <c r="S57" s="53"/>
      <c r="T57" s="53"/>
      <c r="U57" s="53"/>
      <c r="V57" s="53"/>
      <c r="W57" s="53"/>
      <c r="X57" s="53"/>
      <c r="Y57" s="53"/>
      <c r="Z57" s="53"/>
      <c r="AA57" s="53"/>
      <c r="AB57" s="53"/>
      <c r="AC57" s="53"/>
      <c r="AD57" s="53"/>
      <c r="AE57" s="53"/>
      <c r="AF57" s="53"/>
    </row>
    <row r="58" spans="1:32" s="56" customFormat="1" ht="27.6">
      <c r="A58" s="53"/>
      <c r="B58" s="141" t="s">
        <v>141</v>
      </c>
      <c r="C58" s="141">
        <v>2020</v>
      </c>
      <c r="D58" s="141" t="s">
        <v>245</v>
      </c>
      <c r="E58" s="141" t="s">
        <v>214</v>
      </c>
      <c r="F58" s="141" t="s">
        <v>229</v>
      </c>
      <c r="G58" s="143" t="s">
        <v>350</v>
      </c>
      <c r="H58" s="142"/>
      <c r="I58" s="142">
        <v>114092153</v>
      </c>
      <c r="J58" s="141" t="s">
        <v>94</v>
      </c>
      <c r="K58" s="141" t="s">
        <v>335</v>
      </c>
      <c r="L58" s="141"/>
      <c r="M58" s="141" t="str">
        <f t="shared" si="0"/>
        <v>Congo, Dem. Rep.-2020</v>
      </c>
      <c r="N58" s="142">
        <f>Q58/VLOOKUP(M58,'Economic Country Data'!D:M,7,FALSE)</f>
        <v>61634.04844499773</v>
      </c>
      <c r="O58" s="142">
        <f>(Q58*100/(VLOOKUP(M58,'Economic Country Data'!D:N,11,FALSE))/VLOOKUP(M58,'Economic Country Data'!D:M,7,FALSE))</f>
        <v>54340.630641530908</v>
      </c>
      <c r="P58" s="142">
        <f>Q58/VLOOKUP(M58,'Economic Country Data'!D:M,9,FALSE)</f>
        <v>129520.01469183795</v>
      </c>
      <c r="Q58" s="142">
        <f t="shared" si="1"/>
        <v>114092153</v>
      </c>
      <c r="R58" s="53"/>
      <c r="S58" s="53"/>
      <c r="T58" s="53"/>
      <c r="U58" s="53"/>
      <c r="V58" s="53"/>
      <c r="W58" s="53"/>
      <c r="X58" s="53"/>
      <c r="Y58" s="53"/>
      <c r="Z58" s="53"/>
      <c r="AA58" s="53"/>
      <c r="AB58" s="53"/>
      <c r="AC58" s="53"/>
      <c r="AD58" s="53"/>
      <c r="AE58" s="53"/>
      <c r="AF58" s="53"/>
    </row>
    <row r="59" spans="1:32" s="56" customFormat="1" ht="27.6">
      <c r="A59" s="53"/>
      <c r="B59" s="141" t="s">
        <v>141</v>
      </c>
      <c r="C59" s="141">
        <v>2020</v>
      </c>
      <c r="D59" s="141" t="s">
        <v>246</v>
      </c>
      <c r="E59" s="143" t="s">
        <v>217</v>
      </c>
      <c r="F59" s="143" t="s">
        <v>229</v>
      </c>
      <c r="G59" s="143" t="s">
        <v>350</v>
      </c>
      <c r="H59" s="142"/>
      <c r="I59" s="142">
        <v>95595091</v>
      </c>
      <c r="J59" s="141" t="s">
        <v>94</v>
      </c>
      <c r="K59" s="141" t="s">
        <v>335</v>
      </c>
      <c r="L59" s="141"/>
      <c r="M59" s="141" t="str">
        <f t="shared" si="0"/>
        <v>Congo, Dem. Rep.-2020</v>
      </c>
      <c r="N59" s="142">
        <f>Q59/VLOOKUP(M59,'Economic Country Data'!D:M,7,FALSE)</f>
        <v>51641.697652931187</v>
      </c>
      <c r="O59" s="142">
        <f>(Q59*100/(VLOOKUP(M59,'Economic Country Data'!D:N,11,FALSE))/VLOOKUP(M59,'Economic Country Data'!D:M,7,FALSE))</f>
        <v>45530.717008859807</v>
      </c>
      <c r="P59" s="142">
        <f>Q59/VLOOKUP(M59,'Economic Country Data'!D:M,9,FALSE)</f>
        <v>108521.72796482845</v>
      </c>
      <c r="Q59" s="142">
        <f t="shared" si="1"/>
        <v>95595091</v>
      </c>
      <c r="R59" s="53"/>
      <c r="S59" s="53"/>
      <c r="T59" s="53"/>
      <c r="U59" s="53"/>
      <c r="V59" s="53"/>
      <c r="W59" s="53"/>
      <c r="X59" s="53"/>
      <c r="Y59" s="53"/>
      <c r="Z59" s="53"/>
      <c r="AA59" s="53"/>
      <c r="AB59" s="53"/>
      <c r="AC59" s="53"/>
      <c r="AD59" s="53"/>
      <c r="AE59" s="53"/>
      <c r="AF59" s="53"/>
    </row>
    <row r="60" spans="1:32" s="56" customFormat="1" ht="27.6">
      <c r="A60" s="53"/>
      <c r="B60" s="141" t="s">
        <v>141</v>
      </c>
      <c r="C60" s="141">
        <v>2020</v>
      </c>
      <c r="D60" s="141" t="s">
        <v>246</v>
      </c>
      <c r="E60" s="143" t="s">
        <v>218</v>
      </c>
      <c r="F60" s="143" t="s">
        <v>229</v>
      </c>
      <c r="G60" s="143" t="s">
        <v>350</v>
      </c>
      <c r="H60" s="142"/>
      <c r="I60" s="142">
        <v>48356066</v>
      </c>
      <c r="J60" s="141" t="s">
        <v>94</v>
      </c>
      <c r="K60" s="141" t="s">
        <v>335</v>
      </c>
      <c r="L60" s="141"/>
      <c r="M60" s="141" t="str">
        <f t="shared" si="0"/>
        <v>Congo, Dem. Rep.-2020</v>
      </c>
      <c r="N60" s="142">
        <f>Q60/VLOOKUP(M60,'Economic Country Data'!D:M,7,FALSE)</f>
        <v>26122.568783968058</v>
      </c>
      <c r="O60" s="142">
        <f>(Q60*100/(VLOOKUP(M60,'Economic Country Data'!D:N,11,FALSE))/VLOOKUP(M60,'Economic Country Data'!D:M,7,FALSE))</f>
        <v>23031.374662405495</v>
      </c>
      <c r="P60" s="142">
        <f>Q60/VLOOKUP(M60,'Economic Country Data'!D:M,9,FALSE)</f>
        <v>54894.909194670778</v>
      </c>
      <c r="Q60" s="142">
        <f t="shared" si="1"/>
        <v>48356066</v>
      </c>
      <c r="R60" s="53"/>
      <c r="S60" s="53"/>
      <c r="T60" s="53"/>
      <c r="U60" s="53"/>
      <c r="V60" s="53"/>
      <c r="W60" s="53"/>
      <c r="X60" s="53"/>
      <c r="Y60" s="53"/>
      <c r="Z60" s="53"/>
      <c r="AA60" s="53"/>
      <c r="AB60" s="53"/>
      <c r="AC60" s="53"/>
      <c r="AD60" s="53"/>
      <c r="AE60" s="53"/>
      <c r="AF60" s="53"/>
    </row>
    <row r="61" spans="1:32" s="56" customFormat="1" ht="27.6">
      <c r="A61" s="53"/>
      <c r="B61" s="141" t="s">
        <v>141</v>
      </c>
      <c r="C61" s="141">
        <v>2020</v>
      </c>
      <c r="D61" s="141" t="s">
        <v>245</v>
      </c>
      <c r="E61" s="141" t="s">
        <v>212</v>
      </c>
      <c r="F61" s="141" t="s">
        <v>229</v>
      </c>
      <c r="G61" s="143" t="s">
        <v>350</v>
      </c>
      <c r="H61" s="142"/>
      <c r="I61" s="142">
        <v>33732587</v>
      </c>
      <c r="J61" s="141" t="s">
        <v>94</v>
      </c>
      <c r="K61" s="141" t="s">
        <v>335</v>
      </c>
      <c r="L61" s="141"/>
      <c r="M61" s="141" t="str">
        <f t="shared" si="0"/>
        <v>Congo, Dem. Rep.-2020</v>
      </c>
      <c r="N61" s="142">
        <f>Q61/VLOOKUP(M61,'Economic Country Data'!D:M,7,FALSE)</f>
        <v>18222.777348527208</v>
      </c>
      <c r="O61" s="142">
        <f>(Q61*100/(VLOOKUP(M61,'Economic Country Data'!D:N,11,FALSE))/VLOOKUP(M61,'Economic Country Data'!D:M,7,FALSE))</f>
        <v>16066.398981447104</v>
      </c>
      <c r="P61" s="142">
        <f>Q61/VLOOKUP(M61,'Economic Country Data'!D:M,9,FALSE)</f>
        <v>38294.002251265272</v>
      </c>
      <c r="Q61" s="142">
        <f t="shared" si="1"/>
        <v>33732587</v>
      </c>
      <c r="R61" s="53"/>
      <c r="S61" s="53"/>
      <c r="T61" s="53"/>
      <c r="U61" s="53"/>
      <c r="V61" s="53"/>
      <c r="W61" s="53"/>
      <c r="X61" s="53"/>
      <c r="Y61" s="53"/>
      <c r="Z61" s="53"/>
      <c r="AA61" s="53"/>
      <c r="AB61" s="53"/>
      <c r="AC61" s="53"/>
      <c r="AD61" s="53"/>
      <c r="AE61" s="53"/>
      <c r="AF61" s="53"/>
    </row>
    <row r="62" spans="1:32" s="56" customFormat="1" ht="27.6">
      <c r="A62" s="53"/>
      <c r="B62" s="141" t="s">
        <v>141</v>
      </c>
      <c r="C62" s="141">
        <v>2020</v>
      </c>
      <c r="D62" s="141" t="s">
        <v>246</v>
      </c>
      <c r="E62" s="143" t="s">
        <v>219</v>
      </c>
      <c r="F62" s="143" t="s">
        <v>229</v>
      </c>
      <c r="G62" s="143" t="s">
        <v>350</v>
      </c>
      <c r="H62" s="142"/>
      <c r="I62" s="142">
        <v>13404439</v>
      </c>
      <c r="J62" s="141" t="s">
        <v>94</v>
      </c>
      <c r="K62" s="141" t="s">
        <v>335</v>
      </c>
      <c r="L62" s="141"/>
      <c r="M62" s="141" t="str">
        <f t="shared" si="0"/>
        <v>Congo, Dem. Rep.-2020</v>
      </c>
      <c r="N62" s="142">
        <f>Q62/VLOOKUP(M62,'Economic Country Data'!D:M,7,FALSE)</f>
        <v>7241.2503487774211</v>
      </c>
      <c r="O62" s="142">
        <f>(Q62*100/(VLOOKUP(M62,'Economic Country Data'!D:N,11,FALSE))/VLOOKUP(M62,'Economic Country Data'!D:M,7,FALSE))</f>
        <v>6384.3625481932304</v>
      </c>
      <c r="P62" s="142">
        <f>Q62/VLOOKUP(M62,'Economic Country Data'!D:M,9,FALSE)</f>
        <v>15217.024927348382</v>
      </c>
      <c r="Q62" s="142">
        <f t="shared" si="1"/>
        <v>13404439</v>
      </c>
      <c r="R62" s="53"/>
      <c r="S62" s="53"/>
      <c r="T62" s="53"/>
      <c r="U62" s="53"/>
      <c r="V62" s="53"/>
      <c r="W62" s="53"/>
      <c r="X62" s="53"/>
      <c r="Y62" s="53"/>
      <c r="Z62" s="53"/>
      <c r="AA62" s="53"/>
      <c r="AB62" s="53"/>
      <c r="AC62" s="53"/>
      <c r="AD62" s="53"/>
      <c r="AE62" s="53"/>
      <c r="AF62" s="53"/>
    </row>
    <row r="63" spans="1:32" s="56" customFormat="1" ht="27.6">
      <c r="A63" s="53"/>
      <c r="B63" s="141" t="s">
        <v>141</v>
      </c>
      <c r="C63" s="141">
        <v>2021</v>
      </c>
      <c r="D63" s="141" t="s">
        <v>243</v>
      </c>
      <c r="E63" s="141" t="s">
        <v>210</v>
      </c>
      <c r="F63" s="141" t="s">
        <v>109</v>
      </c>
      <c r="G63" s="141" t="s">
        <v>409</v>
      </c>
      <c r="H63" s="142"/>
      <c r="I63" s="142">
        <v>13591517208</v>
      </c>
      <c r="J63" s="141" t="s">
        <v>160</v>
      </c>
      <c r="K63" s="141" t="s">
        <v>335</v>
      </c>
      <c r="L63" s="141"/>
      <c r="M63" s="141" t="str">
        <f t="shared" si="0"/>
        <v>Congo, Dem. Rep.-2021</v>
      </c>
      <c r="N63" s="142">
        <f>Q63/VLOOKUP(M63,'Economic Country Data'!D:M,7,FALSE)</f>
        <v>6831997.324090464</v>
      </c>
      <c r="O63" s="142">
        <f>(Q63*100/(VLOOKUP(M63,'Economic Country Data'!D:N,11,FALSE))/VLOOKUP(M63,'Economic Country Data'!D:M,7,FALSE))</f>
        <v>5238978.3864634028</v>
      </c>
      <c r="P63" s="142">
        <f>Q63/VLOOKUP(M63,'Economic Country Data'!D:M,9,FALSE)</f>
        <v>14022657.397558669</v>
      </c>
      <c r="Q63" s="142">
        <f t="shared" si="1"/>
        <v>13591517208</v>
      </c>
      <c r="R63" s="53"/>
      <c r="S63" s="53"/>
      <c r="T63" s="53"/>
      <c r="U63" s="53"/>
      <c r="V63" s="53"/>
      <c r="W63" s="53"/>
      <c r="X63" s="53"/>
      <c r="Y63" s="53"/>
      <c r="Z63" s="53"/>
      <c r="AA63" s="53"/>
      <c r="AB63" s="53"/>
      <c r="AC63" s="53"/>
      <c r="AD63" s="53"/>
      <c r="AE63" s="53"/>
      <c r="AF63" s="53"/>
    </row>
    <row r="64" spans="1:32" s="56" customFormat="1" ht="27.6">
      <c r="A64" s="53"/>
      <c r="B64" s="141" t="s">
        <v>141</v>
      </c>
      <c r="C64" s="141">
        <v>2021</v>
      </c>
      <c r="D64" s="141" t="s">
        <v>245</v>
      </c>
      <c r="E64" s="141" t="s">
        <v>213</v>
      </c>
      <c r="F64" s="143" t="s">
        <v>232</v>
      </c>
      <c r="G64" s="143" t="s">
        <v>405</v>
      </c>
      <c r="H64" s="142"/>
      <c r="I64" s="142">
        <v>7604093892</v>
      </c>
      <c r="J64" s="141" t="s">
        <v>94</v>
      </c>
      <c r="K64" s="141" t="s">
        <v>335</v>
      </c>
      <c r="L64" s="141"/>
      <c r="M64" s="141" t="str">
        <f t="shared" si="0"/>
        <v>Congo, Dem. Rep.-2021</v>
      </c>
      <c r="N64" s="142">
        <f>Q64/VLOOKUP(M64,'Economic Country Data'!D:M,7,FALSE)</f>
        <v>3822321.5500693382</v>
      </c>
      <c r="O64" s="142">
        <f>(Q64*100/(VLOOKUP(M64,'Economic Country Data'!D:N,11,FALSE))/VLOOKUP(M64,'Economic Country Data'!D:M,7,FALSE))</f>
        <v>2931069.64727807</v>
      </c>
      <c r="P64" s="142">
        <f>Q64/VLOOKUP(M64,'Economic Country Data'!D:M,9,FALSE)</f>
        <v>7845305.4088488407</v>
      </c>
      <c r="Q64" s="142">
        <f t="shared" si="1"/>
        <v>7604093892</v>
      </c>
      <c r="R64" s="53"/>
      <c r="S64" s="53"/>
      <c r="T64" s="53"/>
      <c r="U64" s="53"/>
      <c r="V64" s="53"/>
      <c r="W64" s="53"/>
      <c r="X64" s="53"/>
      <c r="Y64" s="53"/>
      <c r="Z64" s="53"/>
      <c r="AA64" s="53"/>
      <c r="AB64" s="53"/>
      <c r="AC64" s="53"/>
      <c r="AD64" s="53"/>
      <c r="AE64" s="53"/>
      <c r="AF64" s="53"/>
    </row>
    <row r="65" spans="1:32" s="56" customFormat="1" ht="27.6">
      <c r="A65" s="53"/>
      <c r="B65" s="141" t="s">
        <v>141</v>
      </c>
      <c r="C65" s="141">
        <v>2021</v>
      </c>
      <c r="D65" s="141" t="s">
        <v>244</v>
      </c>
      <c r="E65" s="143" t="s">
        <v>278</v>
      </c>
      <c r="F65" s="141" t="s">
        <v>275</v>
      </c>
      <c r="G65" s="143" t="s">
        <v>382</v>
      </c>
      <c r="H65" s="142"/>
      <c r="I65" s="142">
        <v>7518463405</v>
      </c>
      <c r="J65" s="141" t="s">
        <v>94</v>
      </c>
      <c r="K65" s="141" t="s">
        <v>335</v>
      </c>
      <c r="L65" s="141" t="s">
        <v>434</v>
      </c>
      <c r="M65" s="141" t="str">
        <f t="shared" si="0"/>
        <v>Congo, Dem. Rep.-2021</v>
      </c>
      <c r="N65" s="142">
        <f>Q65/VLOOKUP(M65,'Economic Country Data'!D:M,7,FALSE)</f>
        <v>3779277.9921580688</v>
      </c>
      <c r="O65" s="142">
        <f>(Q65*100/(VLOOKUP(M65,'Economic Country Data'!D:N,11,FALSE))/VLOOKUP(M65,'Economic Country Data'!D:M,7,FALSE))</f>
        <v>2898062.5691314684</v>
      </c>
      <c r="P65" s="142">
        <f>Q65/VLOOKUP(M65,'Economic Country Data'!D:M,9,FALSE)</f>
        <v>7756958.6140347691</v>
      </c>
      <c r="Q65" s="142">
        <f t="shared" si="1"/>
        <v>7518463405</v>
      </c>
      <c r="R65" s="53"/>
      <c r="S65" s="53"/>
      <c r="T65" s="53"/>
      <c r="U65" s="53"/>
      <c r="V65" s="53"/>
      <c r="W65" s="53"/>
      <c r="X65" s="53"/>
      <c r="Y65" s="53"/>
      <c r="Z65" s="53"/>
      <c r="AA65" s="53"/>
      <c r="AB65" s="53"/>
      <c r="AC65" s="53"/>
      <c r="AD65" s="53"/>
      <c r="AE65" s="53"/>
      <c r="AF65" s="53"/>
    </row>
    <row r="66" spans="1:32" s="56" customFormat="1" ht="27.6">
      <c r="A66" s="53"/>
      <c r="B66" s="141" t="s">
        <v>141</v>
      </c>
      <c r="C66" s="141">
        <v>2021</v>
      </c>
      <c r="D66" s="141" t="s">
        <v>279</v>
      </c>
      <c r="E66" s="141" t="s">
        <v>280</v>
      </c>
      <c r="F66" s="143" t="s">
        <v>232</v>
      </c>
      <c r="G66" s="143" t="s">
        <v>347</v>
      </c>
      <c r="H66" s="142"/>
      <c r="I66" s="142">
        <v>3517696603</v>
      </c>
      <c r="J66" s="141" t="s">
        <v>94</v>
      </c>
      <c r="K66" s="141" t="s">
        <v>335</v>
      </c>
      <c r="L66" s="141" t="s">
        <v>434</v>
      </c>
      <c r="M66" s="141" t="str">
        <f t="shared" si="0"/>
        <v>Congo, Dem. Rep.-2021</v>
      </c>
      <c r="N66" s="142">
        <f>Q66/VLOOKUP(M66,'Economic Country Data'!D:M,7,FALSE)</f>
        <v>1768227.4473752126</v>
      </c>
      <c r="O66" s="142">
        <f>(Q66*100/(VLOOKUP(M66,'Economic Country Data'!D:N,11,FALSE))/VLOOKUP(M66,'Economic Country Data'!D:M,7,FALSE))</f>
        <v>1355929.304375622</v>
      </c>
      <c r="P66" s="142">
        <f>Q66/VLOOKUP(M66,'Economic Country Data'!D:M,9,FALSE)</f>
        <v>3629282.4073673463</v>
      </c>
      <c r="Q66" s="142">
        <f t="shared" si="1"/>
        <v>3517696603</v>
      </c>
      <c r="R66" s="53"/>
      <c r="S66" s="53"/>
      <c r="T66" s="53"/>
      <c r="U66" s="53"/>
      <c r="V66" s="53"/>
      <c r="W66" s="53"/>
      <c r="X66" s="53"/>
      <c r="Y66" s="53"/>
      <c r="Z66" s="53"/>
      <c r="AA66" s="53"/>
      <c r="AB66" s="53"/>
      <c r="AC66" s="53"/>
      <c r="AD66" s="53"/>
      <c r="AE66" s="53"/>
      <c r="AF66" s="53"/>
    </row>
    <row r="67" spans="1:32" s="56" customFormat="1" ht="27.6">
      <c r="A67" s="53"/>
      <c r="B67" s="141" t="s">
        <v>141</v>
      </c>
      <c r="C67" s="141">
        <v>2021</v>
      </c>
      <c r="D67" s="141" t="s">
        <v>244</v>
      </c>
      <c r="E67" s="141" t="s">
        <v>211</v>
      </c>
      <c r="F67" s="143" t="s">
        <v>232</v>
      </c>
      <c r="G67" s="143" t="s">
        <v>347</v>
      </c>
      <c r="H67" s="142"/>
      <c r="I67" s="142">
        <v>2909146778</v>
      </c>
      <c r="J67" s="141" t="s">
        <v>94</v>
      </c>
      <c r="K67" s="141" t="s">
        <v>335</v>
      </c>
      <c r="L67" s="141"/>
      <c r="M67" s="141" t="str">
        <f t="shared" si="0"/>
        <v>Congo, Dem. Rep.-2021</v>
      </c>
      <c r="N67" s="142">
        <f>Q67/VLOOKUP(M67,'Economic Country Data'!D:M,7,FALSE)</f>
        <v>1462329.9738004052</v>
      </c>
      <c r="O67" s="142">
        <f>(Q67*100/(VLOOKUP(M67,'Economic Country Data'!D:N,11,FALSE))/VLOOKUP(M67,'Economic Country Data'!D:M,7,FALSE))</f>
        <v>1121358.0397058823</v>
      </c>
      <c r="P67" s="142">
        <f>Q67/VLOOKUP(M67,'Economic Country Data'!D:M,9,FALSE)</f>
        <v>3001428.6089483988</v>
      </c>
      <c r="Q67" s="142">
        <f t="shared" si="1"/>
        <v>2909146778</v>
      </c>
      <c r="R67" s="53"/>
      <c r="S67" s="53"/>
      <c r="T67" s="53"/>
      <c r="U67" s="53"/>
      <c r="V67" s="53"/>
      <c r="W67" s="53"/>
      <c r="X67" s="53"/>
      <c r="Y67" s="53"/>
      <c r="Z67" s="53"/>
      <c r="AA67" s="53"/>
      <c r="AB67" s="53"/>
      <c r="AC67" s="53"/>
      <c r="AD67" s="53"/>
      <c r="AE67" s="53"/>
      <c r="AF67" s="53"/>
    </row>
    <row r="68" spans="1:32" s="56" customFormat="1" ht="27.6">
      <c r="A68" s="53"/>
      <c r="B68" s="141" t="s">
        <v>141</v>
      </c>
      <c r="C68" s="141">
        <v>2022</v>
      </c>
      <c r="D68" s="141" t="s">
        <v>243</v>
      </c>
      <c r="E68" s="141" t="s">
        <v>210</v>
      </c>
      <c r="F68" s="141" t="s">
        <v>109</v>
      </c>
      <c r="G68" s="141" t="s">
        <v>409</v>
      </c>
      <c r="H68" s="142"/>
      <c r="I68" s="142">
        <v>2415024340</v>
      </c>
      <c r="J68" s="141" t="s">
        <v>160</v>
      </c>
      <c r="K68" s="141" t="s">
        <v>335</v>
      </c>
      <c r="L68" s="141"/>
      <c r="M68" s="141" t="str">
        <f t="shared" si="0"/>
        <v>Congo, Dem. Rep.-2022</v>
      </c>
      <c r="N68" s="142">
        <f>Q68/VLOOKUP(M68,'Economic Country Data'!D:M,7,FALSE)</f>
        <v>1207502.0873575707</v>
      </c>
      <c r="O68" s="142">
        <f>(Q68*100/(VLOOKUP(M68,'Economic Country Data'!D:N,11,FALSE))/VLOOKUP(M68,'Economic Country Data'!D:M,7,FALSE))</f>
        <v>788652.31713649945</v>
      </c>
      <c r="P68" s="142">
        <f>Q68/VLOOKUP(M68,'Economic Country Data'!D:M,9,FALSE)</f>
        <v>2555826.7239198713</v>
      </c>
      <c r="Q68" s="142">
        <f t="shared" si="1"/>
        <v>2415024340</v>
      </c>
      <c r="R68" s="53"/>
      <c r="S68" s="53"/>
      <c r="T68" s="53"/>
      <c r="U68" s="53"/>
      <c r="V68" s="53"/>
      <c r="W68" s="53"/>
      <c r="X68" s="53"/>
      <c r="Y68" s="53"/>
      <c r="Z68" s="53"/>
      <c r="AA68" s="53"/>
      <c r="AB68" s="53"/>
      <c r="AC68" s="53"/>
      <c r="AD68" s="53"/>
      <c r="AE68" s="53"/>
      <c r="AF68" s="53"/>
    </row>
    <row r="69" spans="1:32" s="56" customFormat="1" ht="27.6">
      <c r="A69" s="53"/>
      <c r="B69" s="141" t="s">
        <v>91</v>
      </c>
      <c r="C69" s="141">
        <v>2019</v>
      </c>
      <c r="D69" s="141" t="s">
        <v>283</v>
      </c>
      <c r="E69" s="141" t="s">
        <v>95</v>
      </c>
      <c r="F69" s="141" t="s">
        <v>109</v>
      </c>
      <c r="G69" s="141" t="s">
        <v>409</v>
      </c>
      <c r="H69" s="142"/>
      <c r="I69" s="142">
        <v>70547370</v>
      </c>
      <c r="J69" s="141" t="s">
        <v>160</v>
      </c>
      <c r="K69" s="141" t="s">
        <v>273</v>
      </c>
      <c r="L69" s="143" t="s">
        <v>435</v>
      </c>
      <c r="M69" s="141" t="str">
        <f t="shared" si="0"/>
        <v>Eswatini-2019</v>
      </c>
      <c r="N69" s="142">
        <f>Q69/VLOOKUP(M69,'Economic Country Data'!D:M,7,FALSE)</f>
        <v>4881566.4885984249</v>
      </c>
      <c r="O69" s="142">
        <f>(Q69*100/(VLOOKUP(M69,'Economic Country Data'!D:N,11,FALSE))/VLOOKUP(M69,'Economic Country Data'!D:M,7,FALSE))</f>
        <v>4881566.4885984249</v>
      </c>
      <c r="P69" s="142">
        <f>Q69/VLOOKUP(M69,'Economic Country Data'!D:M,9,FALSE)</f>
        <v>11328815.175802609</v>
      </c>
      <c r="Q69" s="142">
        <f t="shared" si="1"/>
        <v>70547370</v>
      </c>
      <c r="R69" s="53"/>
      <c r="S69" s="53"/>
      <c r="T69" s="53"/>
      <c r="U69" s="53"/>
      <c r="V69" s="53"/>
      <c r="W69" s="53"/>
      <c r="X69" s="53"/>
      <c r="Y69" s="53"/>
      <c r="Z69" s="53"/>
      <c r="AA69" s="53"/>
      <c r="AB69" s="53"/>
      <c r="AC69" s="53"/>
      <c r="AD69" s="53"/>
      <c r="AE69" s="53"/>
      <c r="AF69" s="53"/>
    </row>
    <row r="70" spans="1:32" s="56" customFormat="1" ht="27.6">
      <c r="A70" s="53"/>
      <c r="B70" s="141" t="s">
        <v>91</v>
      </c>
      <c r="C70" s="141">
        <v>2019</v>
      </c>
      <c r="D70" s="141" t="s">
        <v>239</v>
      </c>
      <c r="E70" s="141" t="s">
        <v>96</v>
      </c>
      <c r="F70" s="141" t="s">
        <v>275</v>
      </c>
      <c r="G70" s="141" t="s">
        <v>382</v>
      </c>
      <c r="H70" s="142">
        <v>1250000</v>
      </c>
      <c r="I70" s="142"/>
      <c r="J70" s="141" t="s">
        <v>94</v>
      </c>
      <c r="K70" s="141" t="s">
        <v>273</v>
      </c>
      <c r="L70" s="141"/>
      <c r="M70" s="141" t="str">
        <f t="shared" si="0"/>
        <v>Eswatini-2019</v>
      </c>
      <c r="N70" s="142">
        <f>Q70/VLOOKUP(M70,'Economic Country Data'!D:M,7,FALSE)</f>
        <v>86494.480385987903</v>
      </c>
      <c r="O70" s="142">
        <f>(Q70*100/(VLOOKUP(M70,'Economic Country Data'!D:N,11,FALSE))/VLOOKUP(M70,'Economic Country Data'!D:M,7,FALSE))</f>
        <v>86494.480385987903</v>
      </c>
      <c r="P70" s="142">
        <f>Q70/VLOOKUP(M70,'Economic Country Data'!D:M,9,FALSE)</f>
        <v>200730.64339256391</v>
      </c>
      <c r="Q70" s="142">
        <f t="shared" si="1"/>
        <v>1250000</v>
      </c>
      <c r="R70" s="53"/>
      <c r="S70" s="53"/>
      <c r="T70" s="53"/>
      <c r="U70" s="53"/>
      <c r="V70" s="53"/>
      <c r="W70" s="53"/>
      <c r="X70" s="53"/>
      <c r="Y70" s="53"/>
      <c r="Z70" s="53"/>
      <c r="AA70" s="53"/>
      <c r="AB70" s="53"/>
      <c r="AC70" s="53"/>
      <c r="AD70" s="53"/>
      <c r="AE70" s="53"/>
      <c r="AF70" s="53"/>
    </row>
    <row r="71" spans="1:32" s="56" customFormat="1" ht="14.4">
      <c r="A71" s="53"/>
      <c r="B71" s="141" t="s">
        <v>91</v>
      </c>
      <c r="C71" s="141">
        <v>2019</v>
      </c>
      <c r="D71" s="141" t="s">
        <v>284</v>
      </c>
      <c r="E71" s="141" t="s">
        <v>287</v>
      </c>
      <c r="F71" s="143" t="s">
        <v>229</v>
      </c>
      <c r="G71" s="143" t="s">
        <v>349</v>
      </c>
      <c r="H71" s="142">
        <v>210000</v>
      </c>
      <c r="I71" s="142"/>
      <c r="J71" s="141" t="s">
        <v>94</v>
      </c>
      <c r="K71" s="141" t="s">
        <v>273</v>
      </c>
      <c r="L71" s="141" t="s">
        <v>436</v>
      </c>
      <c r="M71" s="141" t="str">
        <f t="shared" si="0"/>
        <v>Eswatini-2019</v>
      </c>
      <c r="N71" s="142">
        <f>Q71/VLOOKUP(M71,'Economic Country Data'!D:M,7,FALSE)</f>
        <v>14531.072704845967</v>
      </c>
      <c r="O71" s="142">
        <f>(Q71*100/(VLOOKUP(M71,'Economic Country Data'!D:N,11,FALSE))/VLOOKUP(M71,'Economic Country Data'!D:M,7,FALSE))</f>
        <v>14531.072704845967</v>
      </c>
      <c r="P71" s="142">
        <f>Q71/VLOOKUP(M71,'Economic Country Data'!D:M,9,FALSE)</f>
        <v>33722.748089950735</v>
      </c>
      <c r="Q71" s="142">
        <f t="shared" si="1"/>
        <v>210000</v>
      </c>
      <c r="R71" s="53"/>
      <c r="S71" s="53"/>
      <c r="T71" s="53"/>
      <c r="U71" s="53"/>
      <c r="V71" s="53"/>
      <c r="W71" s="53"/>
      <c r="X71" s="53"/>
      <c r="Y71" s="53"/>
      <c r="Z71" s="53"/>
      <c r="AA71" s="53"/>
      <c r="AB71" s="53"/>
      <c r="AC71" s="53"/>
      <c r="AD71" s="53"/>
      <c r="AE71" s="53"/>
      <c r="AF71" s="53"/>
    </row>
    <row r="72" spans="1:32" s="56" customFormat="1" ht="14.4">
      <c r="A72" s="53"/>
      <c r="B72" s="141" t="s">
        <v>91</v>
      </c>
      <c r="C72" s="141">
        <v>2019</v>
      </c>
      <c r="D72" s="141" t="s">
        <v>284</v>
      </c>
      <c r="E72" s="141" t="s">
        <v>286</v>
      </c>
      <c r="F72" s="143" t="s">
        <v>229</v>
      </c>
      <c r="G72" s="143" t="s">
        <v>349</v>
      </c>
      <c r="H72" s="142">
        <v>120000</v>
      </c>
      <c r="I72" s="142"/>
      <c r="J72" s="141" t="s">
        <v>94</v>
      </c>
      <c r="K72" s="141" t="s">
        <v>273</v>
      </c>
      <c r="L72" s="141" t="s">
        <v>436</v>
      </c>
      <c r="M72" s="141" t="str">
        <f t="shared" si="0"/>
        <v>Eswatini-2019</v>
      </c>
      <c r="N72" s="142">
        <f>Q72/VLOOKUP(M72,'Economic Country Data'!D:M,7,FALSE)</f>
        <v>8303.4701170548378</v>
      </c>
      <c r="O72" s="142">
        <f>(Q72*100/(VLOOKUP(M72,'Economic Country Data'!D:N,11,FALSE))/VLOOKUP(M72,'Economic Country Data'!D:M,7,FALSE))</f>
        <v>8303.4701170548378</v>
      </c>
      <c r="P72" s="142">
        <f>Q72/VLOOKUP(M72,'Economic Country Data'!D:M,9,FALSE)</f>
        <v>19270.141765686134</v>
      </c>
      <c r="Q72" s="142">
        <f t="shared" si="1"/>
        <v>120000</v>
      </c>
      <c r="R72" s="53"/>
      <c r="S72" s="53"/>
      <c r="T72" s="53"/>
      <c r="U72" s="53"/>
      <c r="V72" s="53"/>
      <c r="W72" s="53"/>
      <c r="X72" s="53"/>
      <c r="Y72" s="53"/>
      <c r="Z72" s="53"/>
      <c r="AA72" s="53"/>
      <c r="AB72" s="53"/>
      <c r="AC72" s="53"/>
      <c r="AD72" s="53"/>
      <c r="AE72" s="53"/>
      <c r="AF72" s="53"/>
    </row>
    <row r="73" spans="1:32" s="56" customFormat="1" ht="14.4">
      <c r="A73" s="53"/>
      <c r="B73" s="141" t="s">
        <v>91</v>
      </c>
      <c r="C73" s="141">
        <v>2019</v>
      </c>
      <c r="D73" s="141" t="s">
        <v>284</v>
      </c>
      <c r="E73" s="141" t="s">
        <v>285</v>
      </c>
      <c r="F73" s="143" t="s">
        <v>229</v>
      </c>
      <c r="G73" s="143" t="s">
        <v>349</v>
      </c>
      <c r="H73" s="142">
        <v>40000</v>
      </c>
      <c r="I73" s="142"/>
      <c r="J73" s="141" t="s">
        <v>94</v>
      </c>
      <c r="K73" s="141" t="s">
        <v>273</v>
      </c>
      <c r="L73" s="141" t="s">
        <v>436</v>
      </c>
      <c r="M73" s="141" t="str">
        <f t="shared" si="0"/>
        <v>Eswatini-2019</v>
      </c>
      <c r="N73" s="142">
        <f>Q73/VLOOKUP(M73,'Economic Country Data'!D:M,7,FALSE)</f>
        <v>2767.8233723516128</v>
      </c>
      <c r="O73" s="142">
        <f>(Q73*100/(VLOOKUP(M73,'Economic Country Data'!D:N,11,FALSE))/VLOOKUP(M73,'Economic Country Data'!D:M,7,FALSE))</f>
        <v>2767.8233723516128</v>
      </c>
      <c r="P73" s="142">
        <f>Q73/VLOOKUP(M73,'Economic Country Data'!D:M,9,FALSE)</f>
        <v>6423.380588562045</v>
      </c>
      <c r="Q73" s="142">
        <f t="shared" si="1"/>
        <v>40000</v>
      </c>
      <c r="R73" s="53"/>
      <c r="S73" s="53"/>
      <c r="T73" s="53"/>
      <c r="U73" s="53"/>
      <c r="V73" s="53"/>
      <c r="W73" s="53"/>
      <c r="X73" s="53"/>
      <c r="Y73" s="53"/>
      <c r="Z73" s="53"/>
      <c r="AA73" s="53"/>
      <c r="AB73" s="53"/>
      <c r="AC73" s="53"/>
      <c r="AD73" s="53"/>
      <c r="AE73" s="53"/>
      <c r="AF73" s="53"/>
    </row>
    <row r="74" spans="1:32" s="56" customFormat="1" ht="14.4">
      <c r="A74" s="53"/>
      <c r="B74" s="141" t="s">
        <v>91</v>
      </c>
      <c r="C74" s="141">
        <v>2019</v>
      </c>
      <c r="D74" s="141" t="s">
        <v>282</v>
      </c>
      <c r="E74" s="141" t="s">
        <v>288</v>
      </c>
      <c r="F74" s="143" t="s">
        <v>229</v>
      </c>
      <c r="G74" s="143" t="s">
        <v>350</v>
      </c>
      <c r="H74" s="142">
        <v>2000</v>
      </c>
      <c r="I74" s="142"/>
      <c r="J74" s="141" t="s">
        <v>94</v>
      </c>
      <c r="K74" s="141" t="s">
        <v>273</v>
      </c>
      <c r="L74" s="141" t="s">
        <v>436</v>
      </c>
      <c r="M74" s="141" t="str">
        <f t="shared" ref="M74:M137" si="2">B74 &amp; "-" &amp; C74</f>
        <v>Eswatini-2019</v>
      </c>
      <c r="N74" s="142">
        <f>Q74/VLOOKUP(M74,'Economic Country Data'!D:M,7,FALSE)</f>
        <v>138.39116861758063</v>
      </c>
      <c r="O74" s="142">
        <f>(Q74*100/(VLOOKUP(M74,'Economic Country Data'!D:N,11,FALSE))/VLOOKUP(M74,'Economic Country Data'!D:M,7,FALSE))</f>
        <v>138.39116861758063</v>
      </c>
      <c r="P74" s="142">
        <f>Q74/VLOOKUP(M74,'Economic Country Data'!D:M,9,FALSE)</f>
        <v>321.16902942810225</v>
      </c>
      <c r="Q74" s="142">
        <f t="shared" ref="Q74:Q137" si="3">IF(ISNUMBER(I74),I74,H74)</f>
        <v>2000</v>
      </c>
      <c r="R74" s="53"/>
      <c r="S74" s="53"/>
      <c r="T74" s="53"/>
      <c r="U74" s="53"/>
      <c r="V74" s="53"/>
      <c r="W74" s="53"/>
      <c r="X74" s="53"/>
      <c r="Y74" s="53"/>
      <c r="Z74" s="53"/>
      <c r="AA74" s="53"/>
      <c r="AB74" s="53"/>
      <c r="AC74" s="53"/>
      <c r="AD74" s="53"/>
      <c r="AE74" s="53"/>
      <c r="AF74" s="53"/>
    </row>
    <row r="75" spans="1:32" s="56" customFormat="1" ht="27.6">
      <c r="A75" s="53"/>
      <c r="B75" s="141" t="s">
        <v>91</v>
      </c>
      <c r="C75" s="141">
        <v>2020</v>
      </c>
      <c r="D75" s="141" t="s">
        <v>283</v>
      </c>
      <c r="E75" s="141" t="s">
        <v>95</v>
      </c>
      <c r="F75" s="141" t="s">
        <v>109</v>
      </c>
      <c r="G75" s="141" t="s">
        <v>409</v>
      </c>
      <c r="H75" s="142"/>
      <c r="I75" s="142">
        <v>38270700</v>
      </c>
      <c r="J75" s="141" t="s">
        <v>160</v>
      </c>
      <c r="K75" s="141" t="s">
        <v>273</v>
      </c>
      <c r="L75" s="143" t="s">
        <v>435</v>
      </c>
      <c r="M75" s="141" t="str">
        <f t="shared" si="2"/>
        <v>Eswatini-2020</v>
      </c>
      <c r="N75" s="142">
        <f>Q75/VLOOKUP(M75,'Economic Country Data'!D:M,7,FALSE)</f>
        <v>2323625.1041079401</v>
      </c>
      <c r="O75" s="142">
        <f>(Q75*100/(VLOOKUP(M75,'Economic Country Data'!D:N,11,FALSE))/VLOOKUP(M75,'Economic Country Data'!D:M,7,FALSE))</f>
        <v>2231960.4575787438</v>
      </c>
      <c r="P75" s="142">
        <f>Q75/VLOOKUP(M75,'Economic Country Data'!D:M,9,FALSE)</f>
        <v>6031252.8276283015</v>
      </c>
      <c r="Q75" s="142">
        <f t="shared" si="3"/>
        <v>38270700</v>
      </c>
      <c r="R75" s="53"/>
      <c r="S75" s="53"/>
      <c r="T75" s="53"/>
      <c r="U75" s="53"/>
      <c r="V75" s="53"/>
      <c r="W75" s="53"/>
      <c r="X75" s="53"/>
      <c r="Y75" s="53"/>
      <c r="Z75" s="53"/>
      <c r="AA75" s="53"/>
      <c r="AB75" s="53"/>
      <c r="AC75" s="53"/>
      <c r="AD75" s="53"/>
      <c r="AE75" s="53"/>
      <c r="AF75" s="53"/>
    </row>
    <row r="76" spans="1:32" s="56" customFormat="1" ht="27.6">
      <c r="A76" s="53"/>
      <c r="B76" s="141" t="s">
        <v>91</v>
      </c>
      <c r="C76" s="141">
        <v>2020</v>
      </c>
      <c r="D76" s="141" t="s">
        <v>239</v>
      </c>
      <c r="E76" s="141" t="s">
        <v>96</v>
      </c>
      <c r="F76" s="141" t="s">
        <v>275</v>
      </c>
      <c r="G76" s="141" t="s">
        <v>382</v>
      </c>
      <c r="H76" s="142"/>
      <c r="I76" s="142">
        <v>1249999</v>
      </c>
      <c r="J76" s="141" t="s">
        <v>94</v>
      </c>
      <c r="K76" s="141" t="s">
        <v>273</v>
      </c>
      <c r="L76" s="141"/>
      <c r="M76" s="141" t="str">
        <f t="shared" si="2"/>
        <v>Eswatini-2020</v>
      </c>
      <c r="N76" s="142">
        <f>Q76/VLOOKUP(M76,'Economic Country Data'!D:M,7,FALSE)</f>
        <v>75894.327945656099</v>
      </c>
      <c r="O76" s="142">
        <f>(Q76*100/(VLOOKUP(M76,'Economic Country Data'!D:N,11,FALSE))/VLOOKUP(M76,'Economic Country Data'!D:M,7,FALSE))</f>
        <v>72900.373915631862</v>
      </c>
      <c r="P76" s="142">
        <f>Q76/VLOOKUP(M76,'Economic Country Data'!D:M,9,FALSE)</f>
        <v>196992.99995251067</v>
      </c>
      <c r="Q76" s="142">
        <f t="shared" si="3"/>
        <v>1249999</v>
      </c>
      <c r="R76" s="53"/>
      <c r="S76" s="53"/>
      <c r="T76" s="53"/>
      <c r="U76" s="53"/>
      <c r="V76" s="53"/>
      <c r="W76" s="53"/>
      <c r="X76" s="53"/>
      <c r="Y76" s="53"/>
      <c r="Z76" s="53"/>
      <c r="AA76" s="53"/>
      <c r="AB76" s="53"/>
      <c r="AC76" s="53"/>
      <c r="AD76" s="53"/>
      <c r="AE76" s="53"/>
      <c r="AF76" s="53"/>
    </row>
    <row r="77" spans="1:32" s="56" customFormat="1" ht="14.4">
      <c r="A77" s="53"/>
      <c r="B77" s="141" t="s">
        <v>91</v>
      </c>
      <c r="C77" s="141">
        <v>2020</v>
      </c>
      <c r="D77" s="141" t="s">
        <v>284</v>
      </c>
      <c r="E77" s="141" t="s">
        <v>286</v>
      </c>
      <c r="F77" s="143" t="s">
        <v>229</v>
      </c>
      <c r="G77" s="143" t="s">
        <v>349</v>
      </c>
      <c r="H77" s="142">
        <v>155250</v>
      </c>
      <c r="I77" s="142"/>
      <c r="J77" s="141" t="s">
        <v>94</v>
      </c>
      <c r="K77" s="141" t="s">
        <v>273</v>
      </c>
      <c r="L77" s="141" t="s">
        <v>436</v>
      </c>
      <c r="M77" s="141" t="str">
        <f t="shared" si="2"/>
        <v>Eswatini-2020</v>
      </c>
      <c r="N77" s="142">
        <f>Q77/VLOOKUP(M77,'Economic Country Data'!D:M,7,FALSE)</f>
        <v>9426.0830717169447</v>
      </c>
      <c r="O77" s="142">
        <f>(Q77*100/(VLOOKUP(M77,'Economic Country Data'!D:N,11,FALSE))/VLOOKUP(M77,'Economic Country Data'!D:M,7,FALSE))</f>
        <v>9054.233683708424</v>
      </c>
      <c r="P77" s="142">
        <f>Q77/VLOOKUP(M77,'Economic Country Data'!D:M,9,FALSE)</f>
        <v>24466.550167341957</v>
      </c>
      <c r="Q77" s="142">
        <f t="shared" si="3"/>
        <v>155250</v>
      </c>
      <c r="R77" s="53"/>
      <c r="S77" s="53"/>
      <c r="T77" s="53"/>
      <c r="U77" s="53"/>
      <c r="V77" s="53"/>
      <c r="W77" s="53"/>
      <c r="X77" s="53"/>
      <c r="Y77" s="53"/>
      <c r="Z77" s="53"/>
      <c r="AA77" s="53"/>
      <c r="AB77" s="53"/>
      <c r="AC77" s="53"/>
      <c r="AD77" s="53"/>
      <c r="AE77" s="53"/>
      <c r="AF77" s="53"/>
    </row>
    <row r="78" spans="1:32" s="56" customFormat="1" ht="14.4">
      <c r="A78" s="53"/>
      <c r="B78" s="141" t="s">
        <v>91</v>
      </c>
      <c r="C78" s="141">
        <v>2020</v>
      </c>
      <c r="D78" s="141" t="s">
        <v>284</v>
      </c>
      <c r="E78" s="141" t="s">
        <v>287</v>
      </c>
      <c r="F78" s="143" t="s">
        <v>229</v>
      </c>
      <c r="G78" s="143" t="s">
        <v>349</v>
      </c>
      <c r="H78" s="142">
        <v>65000</v>
      </c>
      <c r="I78" s="142"/>
      <c r="J78" s="141" t="s">
        <v>94</v>
      </c>
      <c r="K78" s="141" t="s">
        <v>273</v>
      </c>
      <c r="L78" s="141" t="s">
        <v>436</v>
      </c>
      <c r="M78" s="141" t="str">
        <f t="shared" si="2"/>
        <v>Eswatini-2020</v>
      </c>
      <c r="N78" s="142">
        <f>Q78/VLOOKUP(M78,'Economic Country Data'!D:M,7,FALSE)</f>
        <v>3946.5082103806853</v>
      </c>
      <c r="O78" s="142">
        <f>(Q78*100/(VLOOKUP(M78,'Economic Country Data'!D:N,11,FALSE))/VLOOKUP(M78,'Economic Country Data'!D:M,7,FALSE))</f>
        <v>3790.8224762708383</v>
      </c>
      <c r="P78" s="142">
        <f>Q78/VLOOKUP(M78,'Economic Country Data'!D:M,9,FALSE)</f>
        <v>10243.644192445909</v>
      </c>
      <c r="Q78" s="142">
        <f t="shared" si="3"/>
        <v>65000</v>
      </c>
      <c r="R78" s="53"/>
      <c r="S78" s="53"/>
      <c r="T78" s="53"/>
      <c r="U78" s="53"/>
      <c r="V78" s="53"/>
      <c r="W78" s="53"/>
      <c r="X78" s="53"/>
      <c r="Y78" s="53"/>
      <c r="Z78" s="53"/>
      <c r="AA78" s="53"/>
      <c r="AB78" s="53"/>
      <c r="AC78" s="53"/>
      <c r="AD78" s="53"/>
      <c r="AE78" s="53"/>
      <c r="AF78" s="53"/>
    </row>
    <row r="79" spans="1:32" s="56" customFormat="1" ht="14.4">
      <c r="A79" s="53"/>
      <c r="B79" s="141" t="s">
        <v>91</v>
      </c>
      <c r="C79" s="141">
        <v>2020</v>
      </c>
      <c r="D79" s="141" t="s">
        <v>284</v>
      </c>
      <c r="E79" s="141" t="s">
        <v>285</v>
      </c>
      <c r="F79" s="143" t="s">
        <v>229</v>
      </c>
      <c r="G79" s="143" t="s">
        <v>349</v>
      </c>
      <c r="H79" s="142">
        <v>40000</v>
      </c>
      <c r="I79" s="142"/>
      <c r="J79" s="141" t="s">
        <v>94</v>
      </c>
      <c r="K79" s="141" t="s">
        <v>273</v>
      </c>
      <c r="L79" s="141" t="s">
        <v>436</v>
      </c>
      <c r="M79" s="141" t="str">
        <f t="shared" si="2"/>
        <v>Eswatini-2020</v>
      </c>
      <c r="N79" s="142">
        <f>Q79/VLOOKUP(M79,'Economic Country Data'!D:M,7,FALSE)</f>
        <v>2428.6204371573449</v>
      </c>
      <c r="O79" s="142">
        <f>(Q79*100/(VLOOKUP(M79,'Economic Country Data'!D:N,11,FALSE))/VLOOKUP(M79,'Economic Country Data'!D:M,7,FALSE))</f>
        <v>2332.8138315512847</v>
      </c>
      <c r="P79" s="142">
        <f>Q79/VLOOKUP(M79,'Economic Country Data'!D:M,9,FALSE)</f>
        <v>6303.7810415051745</v>
      </c>
      <c r="Q79" s="142">
        <f t="shared" si="3"/>
        <v>40000</v>
      </c>
      <c r="R79" s="53"/>
      <c r="S79" s="53"/>
      <c r="T79" s="53"/>
      <c r="U79" s="53"/>
      <c r="V79" s="53"/>
      <c r="W79" s="53"/>
      <c r="X79" s="53"/>
      <c r="Y79" s="53"/>
      <c r="Z79" s="53"/>
      <c r="AA79" s="53"/>
      <c r="AB79" s="53"/>
      <c r="AC79" s="53"/>
      <c r="AD79" s="53"/>
      <c r="AE79" s="53"/>
      <c r="AF79" s="53"/>
    </row>
    <row r="80" spans="1:32" s="56" customFormat="1" ht="14.4">
      <c r="A80" s="53"/>
      <c r="B80" s="141" t="s">
        <v>91</v>
      </c>
      <c r="C80" s="141">
        <v>2020</v>
      </c>
      <c r="D80" s="141" t="s">
        <v>282</v>
      </c>
      <c r="E80" s="141" t="s">
        <v>288</v>
      </c>
      <c r="F80" s="143" t="s">
        <v>229</v>
      </c>
      <c r="G80" s="143" t="s">
        <v>350</v>
      </c>
      <c r="H80" s="142">
        <v>5000</v>
      </c>
      <c r="I80" s="142"/>
      <c r="J80" s="141" t="s">
        <v>94</v>
      </c>
      <c r="K80" s="141" t="s">
        <v>273</v>
      </c>
      <c r="L80" s="141" t="s">
        <v>436</v>
      </c>
      <c r="M80" s="141" t="str">
        <f t="shared" si="2"/>
        <v>Eswatini-2020</v>
      </c>
      <c r="N80" s="142">
        <f>Q80/VLOOKUP(M80,'Economic Country Data'!D:M,7,FALSE)</f>
        <v>303.57755464466811</v>
      </c>
      <c r="O80" s="142">
        <f>(Q80*100/(VLOOKUP(M80,'Economic Country Data'!D:N,11,FALSE))/VLOOKUP(M80,'Economic Country Data'!D:M,7,FALSE))</f>
        <v>291.60172894391059</v>
      </c>
      <c r="P80" s="142">
        <f>Q80/VLOOKUP(M80,'Economic Country Data'!D:M,9,FALSE)</f>
        <v>787.97263018814681</v>
      </c>
      <c r="Q80" s="142">
        <f t="shared" si="3"/>
        <v>5000</v>
      </c>
      <c r="R80" s="53"/>
      <c r="S80" s="53"/>
      <c r="T80" s="53"/>
      <c r="U80" s="53"/>
      <c r="V80" s="53"/>
      <c r="W80" s="53"/>
      <c r="X80" s="53"/>
      <c r="Y80" s="53"/>
      <c r="Z80" s="53"/>
      <c r="AA80" s="53"/>
      <c r="AB80" s="53"/>
      <c r="AC80" s="53"/>
      <c r="AD80" s="53"/>
      <c r="AE80" s="53"/>
      <c r="AF80" s="53"/>
    </row>
    <row r="81" spans="1:32" s="56" customFormat="1" ht="14.4">
      <c r="A81" s="53"/>
      <c r="B81" s="141" t="s">
        <v>91</v>
      </c>
      <c r="C81" s="141">
        <v>2020</v>
      </c>
      <c r="D81" s="141" t="s">
        <v>239</v>
      </c>
      <c r="E81" s="141" t="s">
        <v>289</v>
      </c>
      <c r="F81" s="143" t="s">
        <v>229</v>
      </c>
      <c r="G81" s="143" t="s">
        <v>349</v>
      </c>
      <c r="H81" s="142">
        <v>1500</v>
      </c>
      <c r="I81" s="142"/>
      <c r="J81" s="141" t="s">
        <v>94</v>
      </c>
      <c r="K81" s="141" t="s">
        <v>273</v>
      </c>
      <c r="L81" s="141" t="s">
        <v>436</v>
      </c>
      <c r="M81" s="141" t="str">
        <f t="shared" si="2"/>
        <v>Eswatini-2020</v>
      </c>
      <c r="N81" s="142">
        <f>Q81/VLOOKUP(M81,'Economic Country Data'!D:M,7,FALSE)</f>
        <v>91.073266393400431</v>
      </c>
      <c r="O81" s="142">
        <f>(Q81*100/(VLOOKUP(M81,'Economic Country Data'!D:N,11,FALSE))/VLOOKUP(M81,'Economic Country Data'!D:M,7,FALSE))</f>
        <v>87.480518683173187</v>
      </c>
      <c r="P81" s="142">
        <f>Q81/VLOOKUP(M81,'Economic Country Data'!D:M,9,FALSE)</f>
        <v>236.39178905644403</v>
      </c>
      <c r="Q81" s="142">
        <f t="shared" si="3"/>
        <v>1500</v>
      </c>
      <c r="R81" s="53"/>
      <c r="S81" s="53"/>
      <c r="T81" s="53"/>
      <c r="U81" s="53"/>
      <c r="V81" s="53"/>
      <c r="W81" s="53"/>
      <c r="X81" s="53"/>
      <c r="Y81" s="53"/>
      <c r="Z81" s="53"/>
      <c r="AA81" s="53"/>
      <c r="AB81" s="53"/>
      <c r="AC81" s="53"/>
      <c r="AD81" s="53"/>
      <c r="AE81" s="53"/>
      <c r="AF81" s="53"/>
    </row>
    <row r="82" spans="1:32" s="56" customFormat="1" ht="27.6">
      <c r="A82" s="53"/>
      <c r="B82" s="141" t="s">
        <v>91</v>
      </c>
      <c r="C82" s="141">
        <v>2021</v>
      </c>
      <c r="D82" s="141" t="s">
        <v>283</v>
      </c>
      <c r="E82" s="141" t="s">
        <v>95</v>
      </c>
      <c r="F82" s="141" t="s">
        <v>109</v>
      </c>
      <c r="G82" s="141" t="s">
        <v>409</v>
      </c>
      <c r="H82" s="142">
        <v>73020647</v>
      </c>
      <c r="I82" s="142"/>
      <c r="J82" s="141" t="s">
        <v>160</v>
      </c>
      <c r="K82" s="141" t="s">
        <v>273</v>
      </c>
      <c r="L82" s="143" t="s">
        <v>435</v>
      </c>
      <c r="M82" s="141" t="str">
        <f t="shared" si="2"/>
        <v>Eswatini-2021</v>
      </c>
      <c r="N82" s="142">
        <f>Q82/VLOOKUP(M82,'Economic Country Data'!D:M,7,FALSE)</f>
        <v>4939355.8608383378</v>
      </c>
      <c r="O82" s="142">
        <f>(Q82*100/(VLOOKUP(M82,'Economic Country Data'!D:N,11,FALSE))/VLOOKUP(M82,'Economic Country Data'!D:M,7,FALSE))</f>
        <v>4787560.558002539</v>
      </c>
      <c r="P82" s="142">
        <f>Q82/VLOOKUP(M82,'Economic Country Data'!D:M,9,FALSE)</f>
        <v>12120052.290443106</v>
      </c>
      <c r="Q82" s="142">
        <f t="shared" si="3"/>
        <v>73020647</v>
      </c>
      <c r="R82" s="53"/>
      <c r="S82" s="53"/>
      <c r="T82" s="53"/>
      <c r="U82" s="53"/>
      <c r="V82" s="53"/>
      <c r="W82" s="53"/>
      <c r="X82" s="53"/>
      <c r="Y82" s="53"/>
      <c r="Z82" s="53"/>
      <c r="AA82" s="53"/>
      <c r="AB82" s="53"/>
      <c r="AC82" s="53"/>
      <c r="AD82" s="53"/>
      <c r="AE82" s="53"/>
      <c r="AF82" s="53"/>
    </row>
    <row r="83" spans="1:32" s="56" customFormat="1" ht="27.6">
      <c r="A83" s="53"/>
      <c r="B83" s="141" t="s">
        <v>91</v>
      </c>
      <c r="C83" s="141">
        <v>2021</v>
      </c>
      <c r="D83" s="141" t="s">
        <v>239</v>
      </c>
      <c r="E83" s="141" t="s">
        <v>96</v>
      </c>
      <c r="F83" s="141" t="s">
        <v>275</v>
      </c>
      <c r="G83" s="141" t="s">
        <v>382</v>
      </c>
      <c r="H83" s="142">
        <v>1187500</v>
      </c>
      <c r="I83" s="142"/>
      <c r="J83" s="141" t="s">
        <v>94</v>
      </c>
      <c r="K83" s="141" t="s">
        <v>273</v>
      </c>
      <c r="L83" s="141"/>
      <c r="M83" s="141" t="str">
        <f t="shared" si="2"/>
        <v>Eswatini-2021</v>
      </c>
      <c r="N83" s="142">
        <f>Q83/VLOOKUP(M83,'Economic Country Data'!D:M,7,FALSE)</f>
        <v>80326.391585458376</v>
      </c>
      <c r="O83" s="142">
        <f>(Q83*100/(VLOOKUP(M83,'Economic Country Data'!D:N,11,FALSE))/VLOOKUP(M83,'Economic Country Data'!D:M,7,FALSE))</f>
        <v>77857.816880587416</v>
      </c>
      <c r="P83" s="142">
        <f>Q83/VLOOKUP(M83,'Economic Country Data'!D:M,9,FALSE)</f>
        <v>197102.63721576156</v>
      </c>
      <c r="Q83" s="142">
        <f t="shared" si="3"/>
        <v>1187500</v>
      </c>
      <c r="R83" s="53"/>
      <c r="S83" s="53"/>
      <c r="T83" s="53"/>
      <c r="U83" s="53"/>
      <c r="V83" s="53"/>
      <c r="W83" s="53"/>
      <c r="X83" s="53"/>
      <c r="Y83" s="53"/>
      <c r="Z83" s="53"/>
      <c r="AA83" s="53"/>
      <c r="AB83" s="53"/>
      <c r="AC83" s="53"/>
      <c r="AD83" s="53"/>
      <c r="AE83" s="53"/>
      <c r="AF83" s="53"/>
    </row>
    <row r="84" spans="1:32" s="56" customFormat="1" ht="14.4">
      <c r="A84" s="53"/>
      <c r="B84" s="141" t="s">
        <v>91</v>
      </c>
      <c r="C84" s="141">
        <v>2021</v>
      </c>
      <c r="D84" s="141" t="s">
        <v>284</v>
      </c>
      <c r="E84" s="141" t="s">
        <v>287</v>
      </c>
      <c r="F84" s="143" t="s">
        <v>229</v>
      </c>
      <c r="G84" s="143" t="s">
        <v>349</v>
      </c>
      <c r="H84" s="144">
        <v>357000</v>
      </c>
      <c r="I84" s="142"/>
      <c r="J84" s="141" t="s">
        <v>94</v>
      </c>
      <c r="K84" s="141" t="s">
        <v>273</v>
      </c>
      <c r="L84" s="141" t="s">
        <v>436</v>
      </c>
      <c r="M84" s="141" t="str">
        <f t="shared" si="2"/>
        <v>Eswatini-2021</v>
      </c>
      <c r="N84" s="142">
        <f>Q84/VLOOKUP(M84,'Economic Country Data'!D:M,7,FALSE)</f>
        <v>24148.64993348096</v>
      </c>
      <c r="O84" s="142">
        <f>(Q84*100/(VLOOKUP(M84,'Economic Country Data'!D:N,11,FALSE))/VLOOKUP(M84,'Economic Country Data'!D:M,7,FALSE))</f>
        <v>23406.518422206067</v>
      </c>
      <c r="P84" s="142">
        <f>Q84/VLOOKUP(M84,'Economic Country Data'!D:M,9,FALSE)</f>
        <v>59255.277040864741</v>
      </c>
      <c r="Q84" s="142">
        <f t="shared" si="3"/>
        <v>357000</v>
      </c>
      <c r="R84" s="53"/>
      <c r="S84" s="53"/>
      <c r="T84" s="53"/>
      <c r="U84" s="53"/>
      <c r="V84" s="53"/>
      <c r="W84" s="53"/>
      <c r="X84" s="53"/>
      <c r="Y84" s="53"/>
      <c r="Z84" s="53"/>
      <c r="AA84" s="53"/>
      <c r="AB84" s="53"/>
      <c r="AC84" s="53"/>
      <c r="AD84" s="53"/>
      <c r="AE84" s="53"/>
      <c r="AF84" s="53"/>
    </row>
    <row r="85" spans="1:32" s="56" customFormat="1" ht="14.4">
      <c r="A85" s="53"/>
      <c r="B85" s="141" t="s">
        <v>91</v>
      </c>
      <c r="C85" s="141">
        <v>2021</v>
      </c>
      <c r="D85" s="141" t="s">
        <v>284</v>
      </c>
      <c r="E85" s="141" t="s">
        <v>286</v>
      </c>
      <c r="F85" s="143" t="s">
        <v>229</v>
      </c>
      <c r="G85" s="143" t="s">
        <v>349</v>
      </c>
      <c r="H85" s="142">
        <v>90000</v>
      </c>
      <c r="I85" s="142"/>
      <c r="J85" s="141" t="s">
        <v>94</v>
      </c>
      <c r="K85" s="141" t="s">
        <v>273</v>
      </c>
      <c r="L85" s="141" t="s">
        <v>436</v>
      </c>
      <c r="M85" s="141" t="str">
        <f t="shared" si="2"/>
        <v>Eswatini-2021</v>
      </c>
      <c r="N85" s="142">
        <f>Q85/VLOOKUP(M85,'Economic Country Data'!D:M,7,FALSE)</f>
        <v>6087.8949412136872</v>
      </c>
      <c r="O85" s="142">
        <f>(Q85*100/(VLOOKUP(M85,'Economic Country Data'!D:N,11,FALSE))/VLOOKUP(M85,'Economic Country Data'!D:M,7,FALSE))</f>
        <v>5900.8029635813618</v>
      </c>
      <c r="P85" s="142">
        <f>Q85/VLOOKUP(M85,'Economic Country Data'!D:M,9,FALSE)</f>
        <v>14938.305136352456</v>
      </c>
      <c r="Q85" s="142">
        <f t="shared" si="3"/>
        <v>90000</v>
      </c>
      <c r="R85" s="53"/>
      <c r="S85" s="53"/>
      <c r="T85" s="53"/>
      <c r="U85" s="53"/>
      <c r="V85" s="53"/>
      <c r="W85" s="53"/>
      <c r="X85" s="53"/>
      <c r="Y85" s="53"/>
      <c r="Z85" s="53"/>
      <c r="AA85" s="53"/>
      <c r="AB85" s="53"/>
      <c r="AC85" s="53"/>
      <c r="AD85" s="53"/>
      <c r="AE85" s="53"/>
      <c r="AF85" s="53"/>
    </row>
    <row r="86" spans="1:32" s="56" customFormat="1" ht="14.4">
      <c r="A86" s="53"/>
      <c r="B86" s="141" t="s">
        <v>91</v>
      </c>
      <c r="C86" s="141">
        <v>2021</v>
      </c>
      <c r="D86" s="141" t="s">
        <v>284</v>
      </c>
      <c r="E86" s="141" t="s">
        <v>285</v>
      </c>
      <c r="F86" s="143" t="s">
        <v>229</v>
      </c>
      <c r="G86" s="143" t="s">
        <v>349</v>
      </c>
      <c r="H86" s="142">
        <v>60000</v>
      </c>
      <c r="I86" s="142"/>
      <c r="J86" s="141" t="s">
        <v>94</v>
      </c>
      <c r="K86" s="141" t="s">
        <v>273</v>
      </c>
      <c r="L86" s="141" t="s">
        <v>436</v>
      </c>
      <c r="M86" s="141" t="str">
        <f t="shared" si="2"/>
        <v>Eswatini-2021</v>
      </c>
      <c r="N86" s="142">
        <f>Q86/VLOOKUP(M86,'Economic Country Data'!D:M,7,FALSE)</f>
        <v>4058.5966274757916</v>
      </c>
      <c r="O86" s="142">
        <f>(Q86*100/(VLOOKUP(M86,'Economic Country Data'!D:N,11,FALSE))/VLOOKUP(M86,'Economic Country Data'!D:M,7,FALSE))</f>
        <v>3933.8686423875747</v>
      </c>
      <c r="P86" s="142">
        <f>Q86/VLOOKUP(M86,'Economic Country Data'!D:M,9,FALSE)</f>
        <v>9958.870090901637</v>
      </c>
      <c r="Q86" s="142">
        <f t="shared" si="3"/>
        <v>60000</v>
      </c>
      <c r="R86" s="53"/>
      <c r="S86" s="53"/>
      <c r="T86" s="53"/>
      <c r="U86" s="53"/>
      <c r="V86" s="53"/>
      <c r="W86" s="53"/>
      <c r="X86" s="53"/>
      <c r="Y86" s="53"/>
      <c r="Z86" s="53"/>
      <c r="AA86" s="53"/>
      <c r="AB86" s="53"/>
      <c r="AC86" s="53"/>
      <c r="AD86" s="53"/>
      <c r="AE86" s="53"/>
      <c r="AF86" s="53"/>
    </row>
    <row r="87" spans="1:32" s="56" customFormat="1" ht="27.6">
      <c r="A87" s="53"/>
      <c r="B87" s="141" t="s">
        <v>91</v>
      </c>
      <c r="C87" s="141">
        <v>2021</v>
      </c>
      <c r="D87" s="141" t="s">
        <v>282</v>
      </c>
      <c r="E87" s="141" t="s">
        <v>98</v>
      </c>
      <c r="F87" s="141" t="s">
        <v>109</v>
      </c>
      <c r="G87" s="141" t="s">
        <v>222</v>
      </c>
      <c r="H87" s="142"/>
      <c r="I87" s="142">
        <v>59660</v>
      </c>
      <c r="J87" s="141" t="s">
        <v>94</v>
      </c>
      <c r="K87" s="141" t="s">
        <v>273</v>
      </c>
      <c r="L87" s="143" t="s">
        <v>435</v>
      </c>
      <c r="M87" s="141" t="str">
        <f t="shared" si="2"/>
        <v>Eswatini-2021</v>
      </c>
      <c r="N87" s="142">
        <f>Q87/VLOOKUP(M87,'Economic Country Data'!D:M,7,FALSE)</f>
        <v>4035.5979132534289</v>
      </c>
      <c r="O87" s="142">
        <f>(Q87*100/(VLOOKUP(M87,'Economic Country Data'!D:N,11,FALSE))/VLOOKUP(M87,'Economic Country Data'!D:M,7,FALSE))</f>
        <v>3911.5767200807118</v>
      </c>
      <c r="P87" s="142">
        <f>Q87/VLOOKUP(M87,'Economic Country Data'!D:M,9,FALSE)</f>
        <v>9902.4364937198607</v>
      </c>
      <c r="Q87" s="142">
        <f t="shared" si="3"/>
        <v>59660</v>
      </c>
      <c r="R87" s="53"/>
      <c r="S87" s="53"/>
      <c r="T87" s="53"/>
      <c r="U87" s="53"/>
      <c r="V87" s="53"/>
      <c r="W87" s="53"/>
      <c r="X87" s="53"/>
      <c r="Y87" s="53"/>
      <c r="Z87" s="53"/>
      <c r="AA87" s="53"/>
      <c r="AB87" s="53"/>
      <c r="AC87" s="53"/>
      <c r="AD87" s="53"/>
      <c r="AE87" s="53"/>
      <c r="AF87" s="53"/>
    </row>
    <row r="88" spans="1:32" s="56" customFormat="1" ht="14.4">
      <c r="A88" s="53"/>
      <c r="B88" s="141" t="s">
        <v>91</v>
      </c>
      <c r="C88" s="141">
        <v>2021</v>
      </c>
      <c r="D88" s="141" t="s">
        <v>282</v>
      </c>
      <c r="E88" s="141" t="s">
        <v>288</v>
      </c>
      <c r="F88" s="143" t="s">
        <v>229</v>
      </c>
      <c r="G88" s="143" t="s">
        <v>350</v>
      </c>
      <c r="H88" s="142">
        <v>5000</v>
      </c>
      <c r="I88" s="142"/>
      <c r="J88" s="141" t="s">
        <v>94</v>
      </c>
      <c r="K88" s="141" t="s">
        <v>273</v>
      </c>
      <c r="L88" s="141" t="s">
        <v>436</v>
      </c>
      <c r="M88" s="141" t="str">
        <f t="shared" si="2"/>
        <v>Eswatini-2021</v>
      </c>
      <c r="N88" s="142">
        <f>Q88/VLOOKUP(M88,'Economic Country Data'!D:M,7,FALSE)</f>
        <v>338.21638562298261</v>
      </c>
      <c r="O88" s="142">
        <f>(Q88*100/(VLOOKUP(M88,'Economic Country Data'!D:N,11,FALSE))/VLOOKUP(M88,'Economic Country Data'!D:M,7,FALSE))</f>
        <v>327.82238686563119</v>
      </c>
      <c r="P88" s="142">
        <f>Q88/VLOOKUP(M88,'Economic Country Data'!D:M,9,FALSE)</f>
        <v>829.90584090846971</v>
      </c>
      <c r="Q88" s="142">
        <f t="shared" si="3"/>
        <v>5000</v>
      </c>
      <c r="R88" s="53"/>
      <c r="S88" s="53"/>
      <c r="T88" s="53"/>
      <c r="U88" s="53"/>
      <c r="V88" s="53"/>
      <c r="W88" s="53"/>
      <c r="X88" s="53"/>
      <c r="Y88" s="53"/>
      <c r="Z88" s="53"/>
      <c r="AA88" s="53"/>
      <c r="AB88" s="53"/>
      <c r="AC88" s="53"/>
      <c r="AD88" s="53"/>
      <c r="AE88" s="53"/>
      <c r="AF88" s="53"/>
    </row>
    <row r="89" spans="1:32" s="56" customFormat="1" ht="14.4">
      <c r="A89" s="53"/>
      <c r="B89" s="141" t="s">
        <v>91</v>
      </c>
      <c r="C89" s="141">
        <v>2021</v>
      </c>
      <c r="D89" s="141" t="s">
        <v>239</v>
      </c>
      <c r="E89" s="141" t="s">
        <v>289</v>
      </c>
      <c r="F89" s="143" t="s">
        <v>229</v>
      </c>
      <c r="G89" s="143" t="s">
        <v>349</v>
      </c>
      <c r="H89" s="142">
        <v>1000</v>
      </c>
      <c r="I89" s="142"/>
      <c r="J89" s="141" t="s">
        <v>94</v>
      </c>
      <c r="K89" s="141" t="s">
        <v>273</v>
      </c>
      <c r="L89" s="141" t="s">
        <v>436</v>
      </c>
      <c r="M89" s="141" t="str">
        <f t="shared" si="2"/>
        <v>Eswatini-2021</v>
      </c>
      <c r="N89" s="142">
        <f>Q89/VLOOKUP(M89,'Economic Country Data'!D:M,7,FALSE)</f>
        <v>67.643277124596523</v>
      </c>
      <c r="O89" s="142">
        <f>(Q89*100/(VLOOKUP(M89,'Economic Country Data'!D:N,11,FALSE))/VLOOKUP(M89,'Economic Country Data'!D:M,7,FALSE))</f>
        <v>65.564477373126238</v>
      </c>
      <c r="P89" s="142">
        <f>Q89/VLOOKUP(M89,'Economic Country Data'!D:M,9,FALSE)</f>
        <v>165.98116818169396</v>
      </c>
      <c r="Q89" s="142">
        <f t="shared" si="3"/>
        <v>1000</v>
      </c>
      <c r="R89" s="53"/>
      <c r="S89" s="53"/>
      <c r="T89" s="53"/>
      <c r="U89" s="53"/>
      <c r="V89" s="53"/>
      <c r="W89" s="53"/>
      <c r="X89" s="53"/>
      <c r="Y89" s="53"/>
      <c r="Z89" s="53"/>
      <c r="AA89" s="53"/>
      <c r="AB89" s="53"/>
      <c r="AC89" s="53"/>
      <c r="AD89" s="53"/>
      <c r="AE89" s="53"/>
      <c r="AF89" s="53"/>
    </row>
    <row r="90" spans="1:32" s="56" customFormat="1" ht="27.6">
      <c r="A90" s="53"/>
      <c r="B90" s="141" t="s">
        <v>91</v>
      </c>
      <c r="C90" s="141">
        <v>2022</v>
      </c>
      <c r="D90" s="141" t="s">
        <v>283</v>
      </c>
      <c r="E90" s="141" t="s">
        <v>95</v>
      </c>
      <c r="F90" s="141" t="s">
        <v>109</v>
      </c>
      <c r="G90" s="141" t="s">
        <v>409</v>
      </c>
      <c r="H90" s="142">
        <v>76863839</v>
      </c>
      <c r="I90" s="142"/>
      <c r="J90" s="141" t="s">
        <v>160</v>
      </c>
      <c r="K90" s="141" t="s">
        <v>273</v>
      </c>
      <c r="L90" s="143" t="s">
        <v>435</v>
      </c>
      <c r="M90" s="141" t="str">
        <f t="shared" si="2"/>
        <v>Eswatini-2022</v>
      </c>
      <c r="N90" s="142">
        <f>Q90/VLOOKUP(M90,'Economic Country Data'!D:M,7,FALSE)</f>
        <v>4697623.1090288805</v>
      </c>
      <c r="O90" s="142">
        <f>(Q90*100/(VLOOKUP(M90,'Economic Country Data'!D:N,11,FALSE))/VLOOKUP(M90,'Economic Country Data'!D:M,7,FALSE))</f>
        <v>4594569.8736525532</v>
      </c>
      <c r="P90" s="142">
        <f>Q90/VLOOKUP(M90,'Economic Country Data'!D:M,9,FALSE)</f>
        <v>12538744.22641187</v>
      </c>
      <c r="Q90" s="142">
        <f t="shared" si="3"/>
        <v>76863839</v>
      </c>
      <c r="R90" s="53"/>
      <c r="S90" s="53"/>
      <c r="T90" s="53"/>
      <c r="U90" s="53"/>
      <c r="V90" s="53"/>
      <c r="W90" s="53"/>
      <c r="X90" s="53"/>
      <c r="Y90" s="53"/>
      <c r="Z90" s="53"/>
      <c r="AA90" s="53"/>
      <c r="AB90" s="53"/>
      <c r="AC90" s="53"/>
      <c r="AD90" s="53"/>
      <c r="AE90" s="53"/>
      <c r="AF90" s="53"/>
    </row>
    <row r="91" spans="1:32" s="56" customFormat="1" ht="27.6">
      <c r="A91" s="53"/>
      <c r="B91" s="141" t="s">
        <v>91</v>
      </c>
      <c r="C91" s="141">
        <v>2022</v>
      </c>
      <c r="D91" s="141" t="s">
        <v>239</v>
      </c>
      <c r="E91" s="141" t="s">
        <v>96</v>
      </c>
      <c r="F91" s="141" t="s">
        <v>275</v>
      </c>
      <c r="G91" s="141" t="s">
        <v>382</v>
      </c>
      <c r="H91" s="142">
        <v>1250000</v>
      </c>
      <c r="I91" s="142"/>
      <c r="J91" s="141" t="s">
        <v>94</v>
      </c>
      <c r="K91" s="141" t="s">
        <v>273</v>
      </c>
      <c r="L91" s="141"/>
      <c r="M91" s="141" t="str">
        <f t="shared" si="2"/>
        <v>Eswatini-2022</v>
      </c>
      <c r="N91" s="142">
        <f>Q91/VLOOKUP(M91,'Economic Country Data'!D:M,7,FALSE)</f>
        <v>76395.206935814131</v>
      </c>
      <c r="O91" s="142">
        <f>(Q91*100/(VLOOKUP(M91,'Economic Country Data'!D:N,11,FALSE))/VLOOKUP(M91,'Economic Country Data'!D:M,7,FALSE))</f>
        <v>74719.301257717438</v>
      </c>
      <c r="P91" s="142">
        <f>Q91/VLOOKUP(M91,'Economic Country Data'!D:M,9,FALSE)</f>
        <v>203911.62459391129</v>
      </c>
      <c r="Q91" s="142">
        <f t="shared" si="3"/>
        <v>1250000</v>
      </c>
      <c r="R91" s="53"/>
      <c r="S91" s="53"/>
      <c r="T91" s="53"/>
      <c r="U91" s="53"/>
      <c r="V91" s="53"/>
      <c r="W91" s="53"/>
      <c r="X91" s="53"/>
      <c r="Y91" s="53"/>
      <c r="Z91" s="53"/>
      <c r="AA91" s="53"/>
      <c r="AB91" s="53"/>
      <c r="AC91" s="53"/>
      <c r="AD91" s="53"/>
      <c r="AE91" s="53"/>
      <c r="AF91" s="53"/>
    </row>
    <row r="92" spans="1:32" s="56" customFormat="1" ht="14.4">
      <c r="A92" s="53"/>
      <c r="B92" s="141" t="s">
        <v>91</v>
      </c>
      <c r="C92" s="141">
        <v>2022</v>
      </c>
      <c r="D92" s="141" t="s">
        <v>284</v>
      </c>
      <c r="E92" s="141" t="s">
        <v>287</v>
      </c>
      <c r="F92" s="143" t="s">
        <v>229</v>
      </c>
      <c r="G92" s="143" t="s">
        <v>349</v>
      </c>
      <c r="H92" s="144">
        <v>190000</v>
      </c>
      <c r="I92" s="142"/>
      <c r="J92" s="141" t="s">
        <v>94</v>
      </c>
      <c r="K92" s="141" t="s">
        <v>273</v>
      </c>
      <c r="L92" s="141" t="s">
        <v>436</v>
      </c>
      <c r="M92" s="141" t="str">
        <f t="shared" si="2"/>
        <v>Eswatini-2022</v>
      </c>
      <c r="N92" s="142">
        <f>Q92/VLOOKUP(M92,'Economic Country Data'!D:M,7,FALSE)</f>
        <v>11612.071454243749</v>
      </c>
      <c r="O92" s="142">
        <f>(Q92*100/(VLOOKUP(M92,'Economic Country Data'!D:N,11,FALSE))/VLOOKUP(M92,'Economic Country Data'!D:M,7,FALSE))</f>
        <v>11357.33379117305</v>
      </c>
      <c r="P92" s="142">
        <f>Q92/VLOOKUP(M92,'Economic Country Data'!D:M,9,FALSE)</f>
        <v>30994.566938274518</v>
      </c>
      <c r="Q92" s="142">
        <f t="shared" si="3"/>
        <v>190000</v>
      </c>
      <c r="R92" s="53"/>
      <c r="S92" s="53"/>
      <c r="T92" s="53"/>
      <c r="U92" s="53"/>
      <c r="V92" s="53"/>
      <c r="W92" s="53"/>
      <c r="X92" s="53"/>
      <c r="Y92" s="53"/>
      <c r="Z92" s="53"/>
      <c r="AA92" s="53"/>
      <c r="AB92" s="53"/>
      <c r="AC92" s="53"/>
      <c r="AD92" s="53"/>
      <c r="AE92" s="53"/>
      <c r="AF92" s="53"/>
    </row>
    <row r="93" spans="1:32" s="56" customFormat="1" ht="27.6">
      <c r="A93" s="53"/>
      <c r="B93" s="141" t="s">
        <v>91</v>
      </c>
      <c r="C93" s="141">
        <v>2022</v>
      </c>
      <c r="D93" s="141" t="s">
        <v>282</v>
      </c>
      <c r="E93" s="141" t="s">
        <v>98</v>
      </c>
      <c r="F93" s="141" t="s">
        <v>109</v>
      </c>
      <c r="G93" s="141" t="s">
        <v>222</v>
      </c>
      <c r="H93" s="142">
        <v>62800</v>
      </c>
      <c r="I93" s="142"/>
      <c r="J93" s="141" t="s">
        <v>94</v>
      </c>
      <c r="K93" s="141" t="s">
        <v>273</v>
      </c>
      <c r="L93" s="143" t="s">
        <v>435</v>
      </c>
      <c r="M93" s="141" t="str">
        <f t="shared" si="2"/>
        <v>Eswatini-2022</v>
      </c>
      <c r="N93" s="142">
        <f>Q93/VLOOKUP(M93,'Economic Country Data'!D:M,7,FALSE)</f>
        <v>3838.0951964553019</v>
      </c>
      <c r="O93" s="142">
        <f>(Q93*100/(VLOOKUP(M93,'Economic Country Data'!D:N,11,FALSE))/VLOOKUP(M93,'Economic Country Data'!D:M,7,FALSE))</f>
        <v>3753.8976951877239</v>
      </c>
      <c r="P93" s="142">
        <f>Q93/VLOOKUP(M93,'Economic Country Data'!D:M,9,FALSE)</f>
        <v>10244.520019598103</v>
      </c>
      <c r="Q93" s="142">
        <f t="shared" si="3"/>
        <v>62800</v>
      </c>
      <c r="R93" s="53"/>
      <c r="S93" s="53"/>
      <c r="T93" s="53"/>
      <c r="U93" s="53"/>
      <c r="V93" s="53"/>
      <c r="W93" s="53"/>
      <c r="X93" s="53"/>
      <c r="Y93" s="53"/>
      <c r="Z93" s="53"/>
      <c r="AA93" s="53"/>
      <c r="AB93" s="53"/>
      <c r="AC93" s="53"/>
      <c r="AD93" s="53"/>
      <c r="AE93" s="53"/>
      <c r="AF93" s="53"/>
    </row>
    <row r="94" spans="1:32" s="56" customFormat="1" ht="14.4">
      <c r="A94" s="53"/>
      <c r="B94" s="141" t="s">
        <v>91</v>
      </c>
      <c r="C94" s="141">
        <v>2022</v>
      </c>
      <c r="D94" s="141" t="s">
        <v>284</v>
      </c>
      <c r="E94" s="141" t="s">
        <v>286</v>
      </c>
      <c r="F94" s="143" t="s">
        <v>229</v>
      </c>
      <c r="G94" s="143" t="s">
        <v>349</v>
      </c>
      <c r="H94" s="144">
        <v>15200</v>
      </c>
      <c r="I94" s="142"/>
      <c r="J94" s="141" t="s">
        <v>94</v>
      </c>
      <c r="K94" s="141" t="s">
        <v>273</v>
      </c>
      <c r="L94" s="141" t="s">
        <v>436</v>
      </c>
      <c r="M94" s="141" t="str">
        <f t="shared" si="2"/>
        <v>Eswatini-2022</v>
      </c>
      <c r="N94" s="142">
        <f>Q94/VLOOKUP(M94,'Economic Country Data'!D:M,7,FALSE)</f>
        <v>928.96571633949986</v>
      </c>
      <c r="O94" s="142">
        <f>(Q94*100/(VLOOKUP(M94,'Economic Country Data'!D:N,11,FALSE))/VLOOKUP(M94,'Economic Country Data'!D:M,7,FALSE))</f>
        <v>908.58670329384404</v>
      </c>
      <c r="P94" s="142">
        <f>Q94/VLOOKUP(M94,'Economic Country Data'!D:M,9,FALSE)</f>
        <v>2479.5653550619613</v>
      </c>
      <c r="Q94" s="142">
        <f t="shared" si="3"/>
        <v>15200</v>
      </c>
      <c r="R94" s="53"/>
      <c r="S94" s="53"/>
      <c r="T94" s="53"/>
      <c r="U94" s="53"/>
      <c r="V94" s="53"/>
      <c r="W94" s="53"/>
      <c r="X94" s="53"/>
      <c r="Y94" s="53"/>
      <c r="Z94" s="53"/>
      <c r="AA94" s="53"/>
      <c r="AB94" s="53"/>
      <c r="AC94" s="53"/>
      <c r="AD94" s="53"/>
      <c r="AE94" s="53"/>
      <c r="AF94" s="53"/>
    </row>
    <row r="95" spans="1:32" s="56" customFormat="1" ht="14.4">
      <c r="A95" s="53"/>
      <c r="B95" s="141" t="s">
        <v>91</v>
      </c>
      <c r="C95" s="141">
        <v>2022</v>
      </c>
      <c r="D95" s="141" t="s">
        <v>282</v>
      </c>
      <c r="E95" s="141" t="s">
        <v>288</v>
      </c>
      <c r="F95" s="143" t="s">
        <v>229</v>
      </c>
      <c r="G95" s="143" t="s">
        <v>350</v>
      </c>
      <c r="H95" s="142">
        <v>1700</v>
      </c>
      <c r="I95" s="142"/>
      <c r="J95" s="141" t="s">
        <v>94</v>
      </c>
      <c r="K95" s="141" t="s">
        <v>273</v>
      </c>
      <c r="L95" s="141" t="s">
        <v>436</v>
      </c>
      <c r="M95" s="141" t="str">
        <f t="shared" si="2"/>
        <v>Eswatini-2022</v>
      </c>
      <c r="N95" s="142">
        <f>Q95/VLOOKUP(M95,'Economic Country Data'!D:M,7,FALSE)</f>
        <v>103.89748143270722</v>
      </c>
      <c r="O95" s="142">
        <f>(Q95*100/(VLOOKUP(M95,'Economic Country Data'!D:N,11,FALSE))/VLOOKUP(M95,'Economic Country Data'!D:M,7,FALSE))</f>
        <v>101.61824971049572</v>
      </c>
      <c r="P95" s="142">
        <f>Q95/VLOOKUP(M95,'Economic Country Data'!D:M,9,FALSE)</f>
        <v>277.31980944771936</v>
      </c>
      <c r="Q95" s="142">
        <f t="shared" si="3"/>
        <v>1700</v>
      </c>
      <c r="R95" s="53"/>
      <c r="S95" s="53"/>
      <c r="T95" s="53"/>
      <c r="U95" s="53"/>
      <c r="V95" s="53"/>
      <c r="W95" s="53"/>
      <c r="X95" s="53"/>
      <c r="Y95" s="53"/>
      <c r="Z95" s="53"/>
      <c r="AA95" s="53"/>
      <c r="AB95" s="53"/>
      <c r="AC95" s="53"/>
      <c r="AD95" s="53"/>
      <c r="AE95" s="53"/>
      <c r="AF95" s="53"/>
    </row>
    <row r="96" spans="1:32" s="56" customFormat="1" ht="14.4">
      <c r="A96" s="53"/>
      <c r="B96" s="141" t="s">
        <v>91</v>
      </c>
      <c r="C96" s="141">
        <v>2022</v>
      </c>
      <c r="D96" s="141" t="s">
        <v>239</v>
      </c>
      <c r="E96" s="141" t="s">
        <v>289</v>
      </c>
      <c r="F96" s="143" t="s">
        <v>229</v>
      </c>
      <c r="G96" s="143" t="s">
        <v>349</v>
      </c>
      <c r="H96" s="142">
        <v>1500</v>
      </c>
      <c r="I96" s="142"/>
      <c r="J96" s="141" t="s">
        <v>94</v>
      </c>
      <c r="K96" s="141" t="s">
        <v>273</v>
      </c>
      <c r="L96" s="141" t="s">
        <v>436</v>
      </c>
      <c r="M96" s="141" t="str">
        <f t="shared" si="2"/>
        <v>Eswatini-2022</v>
      </c>
      <c r="N96" s="142">
        <f>Q96/VLOOKUP(M96,'Economic Country Data'!D:M,7,FALSE)</f>
        <v>91.674248322976965</v>
      </c>
      <c r="O96" s="142">
        <f>(Q96*100/(VLOOKUP(M96,'Economic Country Data'!D:N,11,FALSE))/VLOOKUP(M96,'Economic Country Data'!D:M,7,FALSE))</f>
        <v>89.663161509260931</v>
      </c>
      <c r="P96" s="142">
        <f>Q96/VLOOKUP(M96,'Economic Country Data'!D:M,9,FALSE)</f>
        <v>244.69394951269356</v>
      </c>
      <c r="Q96" s="142">
        <f t="shared" si="3"/>
        <v>1500</v>
      </c>
      <c r="R96" s="53"/>
      <c r="S96" s="53"/>
      <c r="T96" s="53"/>
      <c r="U96" s="53"/>
      <c r="V96" s="53"/>
      <c r="W96" s="53"/>
      <c r="X96" s="53"/>
      <c r="Y96" s="53"/>
      <c r="Z96" s="53"/>
      <c r="AA96" s="53"/>
      <c r="AB96" s="53"/>
      <c r="AC96" s="53"/>
      <c r="AD96" s="53"/>
      <c r="AE96" s="53"/>
      <c r="AF96" s="53"/>
    </row>
    <row r="97" spans="1:32" s="56" customFormat="1" ht="27.6">
      <c r="A97" s="53"/>
      <c r="B97" s="141" t="s">
        <v>135</v>
      </c>
      <c r="C97" s="145">
        <v>2019</v>
      </c>
      <c r="D97" s="141" t="s">
        <v>297</v>
      </c>
      <c r="E97" s="141" t="s">
        <v>290</v>
      </c>
      <c r="F97" s="141" t="s">
        <v>275</v>
      </c>
      <c r="G97" s="141" t="s">
        <v>382</v>
      </c>
      <c r="H97" s="146">
        <v>51800000000</v>
      </c>
      <c r="I97" s="142"/>
      <c r="J97" s="141" t="s">
        <v>94</v>
      </c>
      <c r="K97" s="141" t="s">
        <v>291</v>
      </c>
      <c r="L97" s="141" t="s">
        <v>437</v>
      </c>
      <c r="M97" s="141" t="str">
        <f t="shared" si="2"/>
        <v>Madagascar-2019</v>
      </c>
      <c r="N97" s="142">
        <f>Q97/VLOOKUP(M97,'Economic Country Data'!D:M,7,FALSE)</f>
        <v>14316028.819595167</v>
      </c>
      <c r="O97" s="142">
        <f>(Q97*100/(VLOOKUP(M97,'Economic Country Data'!D:N,11,FALSE))/VLOOKUP(M97,'Economic Country Data'!D:M,7,FALSE))</f>
        <v>14316028.819595167</v>
      </c>
      <c r="P97" s="142">
        <f>Q97/VLOOKUP(M97,'Economic Country Data'!D:M,9,FALSE)</f>
        <v>46186279.665833138</v>
      </c>
      <c r="Q97" s="142">
        <f t="shared" si="3"/>
        <v>51800000000</v>
      </c>
      <c r="R97" s="53"/>
      <c r="S97" s="53"/>
      <c r="T97" s="53"/>
      <c r="U97" s="53"/>
      <c r="V97" s="53"/>
      <c r="W97" s="53"/>
      <c r="X97" s="53"/>
      <c r="Y97" s="53"/>
      <c r="Z97" s="53"/>
      <c r="AA97" s="53"/>
      <c r="AB97" s="53"/>
      <c r="AC97" s="53"/>
      <c r="AD97" s="53"/>
      <c r="AE97" s="53"/>
      <c r="AF97" s="53"/>
    </row>
    <row r="98" spans="1:32" s="56" customFormat="1" ht="14.4">
      <c r="A98" s="53"/>
      <c r="B98" s="141" t="s">
        <v>135</v>
      </c>
      <c r="C98" s="145">
        <v>2019</v>
      </c>
      <c r="D98" s="141" t="s">
        <v>293</v>
      </c>
      <c r="E98" s="141" t="s">
        <v>294</v>
      </c>
      <c r="F98" s="141" t="s">
        <v>187</v>
      </c>
      <c r="G98" s="141" t="s">
        <v>234</v>
      </c>
      <c r="H98" s="146">
        <v>33200000000</v>
      </c>
      <c r="I98" s="142"/>
      <c r="J98" s="141" t="s">
        <v>94</v>
      </c>
      <c r="K98" s="141" t="s">
        <v>291</v>
      </c>
      <c r="L98" s="141" t="s">
        <v>437</v>
      </c>
      <c r="M98" s="141" t="str">
        <f t="shared" si="2"/>
        <v>Madagascar-2019</v>
      </c>
      <c r="N98" s="142">
        <f>Q98/VLOOKUP(M98,'Economic Country Data'!D:M,7,FALSE)</f>
        <v>9175524.2627521139</v>
      </c>
      <c r="O98" s="142">
        <f>(Q98*100/(VLOOKUP(M98,'Economic Country Data'!D:N,11,FALSE))/VLOOKUP(M98,'Economic Country Data'!D:M,7,FALSE))</f>
        <v>9175524.2627521139</v>
      </c>
      <c r="P98" s="142">
        <f>Q98/VLOOKUP(M98,'Economic Country Data'!D:M,9,FALSE)</f>
        <v>29602017.083120853</v>
      </c>
      <c r="Q98" s="142">
        <f t="shared" si="3"/>
        <v>33200000000</v>
      </c>
      <c r="R98" s="53"/>
      <c r="S98" s="53"/>
      <c r="T98" s="53"/>
      <c r="U98" s="53"/>
      <c r="V98" s="53"/>
      <c r="W98" s="53"/>
      <c r="X98" s="53"/>
      <c r="Y98" s="53"/>
      <c r="Z98" s="53"/>
      <c r="AA98" s="53"/>
      <c r="AB98" s="53"/>
      <c r="AC98" s="53"/>
      <c r="AD98" s="53"/>
      <c r="AE98" s="53"/>
      <c r="AF98" s="53"/>
    </row>
    <row r="99" spans="1:32" s="56" customFormat="1" ht="14.4">
      <c r="A99" s="53"/>
      <c r="B99" s="141" t="s">
        <v>135</v>
      </c>
      <c r="C99" s="145">
        <v>2019</v>
      </c>
      <c r="D99" s="141" t="s">
        <v>295</v>
      </c>
      <c r="E99" s="141" t="s">
        <v>296</v>
      </c>
      <c r="F99" s="143" t="s">
        <v>229</v>
      </c>
      <c r="G99" s="143" t="s">
        <v>349</v>
      </c>
      <c r="H99" s="146">
        <v>4333000</v>
      </c>
      <c r="I99" s="142"/>
      <c r="J99" s="141" t="s">
        <v>94</v>
      </c>
      <c r="K99" s="141" t="s">
        <v>291</v>
      </c>
      <c r="L99" s="141" t="s">
        <v>437</v>
      </c>
      <c r="M99" s="141" t="str">
        <f t="shared" si="2"/>
        <v>Madagascar-2019</v>
      </c>
      <c r="N99" s="142">
        <f>Q99/VLOOKUP(M99,'Economic Country Data'!D:M,7,FALSE)</f>
        <v>1197.5164647742445</v>
      </c>
      <c r="O99" s="142">
        <f>(Q99*100/(VLOOKUP(M99,'Economic Country Data'!D:N,11,FALSE))/VLOOKUP(M99,'Economic Country Data'!D:M,7,FALSE))</f>
        <v>1197.5164647742445</v>
      </c>
      <c r="P99" s="142">
        <f>Q99/VLOOKUP(M99,'Economic Country Data'!D:M,9,FALSE)</f>
        <v>3863.4198801555017</v>
      </c>
      <c r="Q99" s="142">
        <f t="shared" si="3"/>
        <v>4333000</v>
      </c>
      <c r="R99" s="53"/>
      <c r="S99" s="53"/>
      <c r="T99" s="53"/>
      <c r="U99" s="53"/>
      <c r="V99" s="53"/>
      <c r="W99" s="53"/>
      <c r="X99" s="53"/>
      <c r="Y99" s="53"/>
      <c r="Z99" s="53"/>
      <c r="AA99" s="53"/>
      <c r="AB99" s="53"/>
      <c r="AC99" s="53"/>
      <c r="AD99" s="53"/>
      <c r="AE99" s="53"/>
      <c r="AF99" s="53"/>
    </row>
    <row r="100" spans="1:32" s="56" customFormat="1" ht="14.4">
      <c r="A100" s="53"/>
      <c r="B100" s="141" t="s">
        <v>135</v>
      </c>
      <c r="C100" s="145">
        <v>2019</v>
      </c>
      <c r="D100" s="141" t="s">
        <v>295</v>
      </c>
      <c r="E100" s="141" t="s">
        <v>296</v>
      </c>
      <c r="F100" s="143" t="s">
        <v>229</v>
      </c>
      <c r="G100" s="143" t="s">
        <v>349</v>
      </c>
      <c r="H100" s="146">
        <v>400000</v>
      </c>
      <c r="I100" s="142"/>
      <c r="J100" s="141" t="s">
        <v>94</v>
      </c>
      <c r="K100" s="141" t="s">
        <v>291</v>
      </c>
      <c r="L100" s="141" t="s">
        <v>437</v>
      </c>
      <c r="M100" s="141" t="str">
        <f t="shared" si="2"/>
        <v>Madagascar-2019</v>
      </c>
      <c r="N100" s="142">
        <f>Q100/VLOOKUP(M100,'Economic Country Data'!D:M,7,FALSE)</f>
        <v>110.54848509339897</v>
      </c>
      <c r="O100" s="142">
        <f>(Q100*100/(VLOOKUP(M100,'Economic Country Data'!D:N,11,FALSE))/VLOOKUP(M100,'Economic Country Data'!D:M,7,FALSE))</f>
        <v>110.54848509339897</v>
      </c>
      <c r="P100" s="142">
        <f>Q100/VLOOKUP(M100,'Economic Country Data'!D:M,9,FALSE)</f>
        <v>356.65080823037175</v>
      </c>
      <c r="Q100" s="142">
        <f t="shared" si="3"/>
        <v>400000</v>
      </c>
      <c r="R100" s="53"/>
      <c r="S100" s="53"/>
      <c r="T100" s="53"/>
      <c r="U100" s="53"/>
      <c r="V100" s="53"/>
      <c r="W100" s="53"/>
      <c r="X100" s="53"/>
      <c r="Y100" s="53"/>
      <c r="Z100" s="53"/>
      <c r="AA100" s="53"/>
      <c r="AB100" s="53"/>
      <c r="AC100" s="53"/>
      <c r="AD100" s="53"/>
      <c r="AE100" s="53"/>
      <c r="AF100" s="53"/>
    </row>
    <row r="101" spans="1:32" s="56" customFormat="1" ht="14.4">
      <c r="A101" s="53"/>
      <c r="B101" s="141" t="s">
        <v>135</v>
      </c>
      <c r="C101" s="145">
        <v>2020</v>
      </c>
      <c r="D101" s="141" t="s">
        <v>293</v>
      </c>
      <c r="E101" s="141" t="s">
        <v>294</v>
      </c>
      <c r="F101" s="141" t="s">
        <v>187</v>
      </c>
      <c r="G101" s="141" t="s">
        <v>234</v>
      </c>
      <c r="H101" s="146">
        <v>101000000000</v>
      </c>
      <c r="I101" s="142"/>
      <c r="J101" s="141" t="s">
        <v>94</v>
      </c>
      <c r="K101" s="141" t="s">
        <v>291</v>
      </c>
      <c r="L101" s="141" t="s">
        <v>437</v>
      </c>
      <c r="M101" s="141" t="str">
        <f t="shared" si="2"/>
        <v>Madagascar-2020</v>
      </c>
      <c r="N101" s="142">
        <f>Q101/VLOOKUP(M101,'Economic Country Data'!D:M,7,FALSE)</f>
        <v>26664878.038212352</v>
      </c>
      <c r="O101" s="142">
        <f>(Q101*100/(VLOOKUP(M101,'Economic Country Data'!D:N,11,FALSE))/VLOOKUP(M101,'Economic Country Data'!D:M,7,FALSE))</f>
        <v>25593016.885760829</v>
      </c>
      <c r="P101" s="142">
        <f>Q101/VLOOKUP(M101,'Economic Country Data'!D:M,9,FALSE)</f>
        <v>87458975.518948629</v>
      </c>
      <c r="Q101" s="142">
        <f t="shared" si="3"/>
        <v>101000000000</v>
      </c>
      <c r="R101" s="53"/>
      <c r="S101" s="53"/>
      <c r="T101" s="53"/>
      <c r="U101" s="53"/>
      <c r="V101" s="53"/>
      <c r="W101" s="53"/>
      <c r="X101" s="53"/>
      <c r="Y101" s="53"/>
      <c r="Z101" s="53"/>
      <c r="AA101" s="53"/>
      <c r="AB101" s="53"/>
      <c r="AC101" s="53"/>
      <c r="AD101" s="53"/>
      <c r="AE101" s="53"/>
      <c r="AF101" s="53"/>
    </row>
    <row r="102" spans="1:32" s="56" customFormat="1" ht="27.6">
      <c r="A102" s="53"/>
      <c r="B102" s="141" t="s">
        <v>135</v>
      </c>
      <c r="C102" s="145">
        <v>2020</v>
      </c>
      <c r="D102" s="141" t="s">
        <v>297</v>
      </c>
      <c r="E102" s="141" t="s">
        <v>290</v>
      </c>
      <c r="F102" s="141" t="s">
        <v>275</v>
      </c>
      <c r="G102" s="141" t="s">
        <v>382</v>
      </c>
      <c r="H102" s="146">
        <v>36000000000</v>
      </c>
      <c r="I102" s="142"/>
      <c r="J102" s="141" t="s">
        <v>94</v>
      </c>
      <c r="K102" s="141" t="s">
        <v>291</v>
      </c>
      <c r="L102" s="141" t="s">
        <v>437</v>
      </c>
      <c r="M102" s="141" t="str">
        <f t="shared" si="2"/>
        <v>Madagascar-2020</v>
      </c>
      <c r="N102" s="142">
        <f>Q102/VLOOKUP(M102,'Economic Country Data'!D:M,7,FALSE)</f>
        <v>9504312.9641152937</v>
      </c>
      <c r="O102" s="142">
        <f>(Q102*100/(VLOOKUP(M102,'Economic Country Data'!D:N,11,FALSE))/VLOOKUP(M102,'Economic Country Data'!D:M,7,FALSE))</f>
        <v>9122263.4444296025</v>
      </c>
      <c r="P102" s="142">
        <f>Q102/VLOOKUP(M102,'Economic Country Data'!D:M,9,FALSE)</f>
        <v>31173496.224575747</v>
      </c>
      <c r="Q102" s="142">
        <f t="shared" si="3"/>
        <v>36000000000</v>
      </c>
      <c r="R102" s="53"/>
      <c r="S102" s="53"/>
      <c r="T102" s="53"/>
      <c r="U102" s="53"/>
      <c r="V102" s="53"/>
      <c r="W102" s="53"/>
      <c r="X102" s="53"/>
      <c r="Y102" s="53"/>
      <c r="Z102" s="53"/>
      <c r="AA102" s="53"/>
      <c r="AB102" s="53"/>
      <c r="AC102" s="53"/>
      <c r="AD102" s="53"/>
      <c r="AE102" s="53"/>
      <c r="AF102" s="53"/>
    </row>
    <row r="103" spans="1:32" s="56" customFormat="1" ht="14.4">
      <c r="A103" s="53"/>
      <c r="B103" s="141" t="s">
        <v>135</v>
      </c>
      <c r="C103" s="145">
        <v>2020</v>
      </c>
      <c r="D103" s="141" t="s">
        <v>298</v>
      </c>
      <c r="E103" s="141" t="s">
        <v>299</v>
      </c>
      <c r="F103" s="143" t="s">
        <v>229</v>
      </c>
      <c r="G103" s="143" t="s">
        <v>350</v>
      </c>
      <c r="H103" s="146">
        <v>4800000</v>
      </c>
      <c r="I103" s="142"/>
      <c r="J103" s="141" t="s">
        <v>94</v>
      </c>
      <c r="K103" s="141" t="s">
        <v>291</v>
      </c>
      <c r="L103" s="141" t="s">
        <v>437</v>
      </c>
      <c r="M103" s="141" t="str">
        <f t="shared" si="2"/>
        <v>Madagascar-2020</v>
      </c>
      <c r="N103" s="142">
        <f>Q103/VLOOKUP(M103,'Economic Country Data'!D:M,7,FALSE)</f>
        <v>1267.2417285487059</v>
      </c>
      <c r="O103" s="142">
        <f>(Q103*100/(VLOOKUP(M103,'Economic Country Data'!D:N,11,FALSE))/VLOOKUP(M103,'Economic Country Data'!D:M,7,FALSE))</f>
        <v>1216.3017925906136</v>
      </c>
      <c r="P103" s="142">
        <f>Q103/VLOOKUP(M103,'Economic Country Data'!D:M,9,FALSE)</f>
        <v>4156.4661632767666</v>
      </c>
      <c r="Q103" s="142">
        <f t="shared" si="3"/>
        <v>4800000</v>
      </c>
      <c r="R103" s="53"/>
      <c r="S103" s="53"/>
      <c r="T103" s="53"/>
      <c r="U103" s="53"/>
      <c r="V103" s="53"/>
      <c r="W103" s="53"/>
      <c r="X103" s="53"/>
      <c r="Y103" s="53"/>
      <c r="Z103" s="53"/>
      <c r="AA103" s="53"/>
      <c r="AB103" s="53"/>
      <c r="AC103" s="53"/>
      <c r="AD103" s="53"/>
      <c r="AE103" s="53"/>
      <c r="AF103" s="53"/>
    </row>
    <row r="104" spans="1:32" s="56" customFormat="1" ht="14.4">
      <c r="A104" s="53"/>
      <c r="B104" s="141" t="s">
        <v>135</v>
      </c>
      <c r="C104" s="145">
        <v>2020</v>
      </c>
      <c r="D104" s="141" t="s">
        <v>298</v>
      </c>
      <c r="E104" s="141" t="s">
        <v>296</v>
      </c>
      <c r="F104" s="143" t="s">
        <v>229</v>
      </c>
      <c r="G104" s="143" t="s">
        <v>349</v>
      </c>
      <c r="H104" s="146">
        <v>4800000</v>
      </c>
      <c r="I104" s="142"/>
      <c r="J104" s="141" t="s">
        <v>94</v>
      </c>
      <c r="K104" s="141" t="s">
        <v>291</v>
      </c>
      <c r="L104" s="141" t="s">
        <v>437</v>
      </c>
      <c r="M104" s="141" t="str">
        <f t="shared" si="2"/>
        <v>Madagascar-2020</v>
      </c>
      <c r="N104" s="142">
        <f>Q104/VLOOKUP(M104,'Economic Country Data'!D:M,7,FALSE)</f>
        <v>1267.2417285487059</v>
      </c>
      <c r="O104" s="142">
        <f>(Q104*100/(VLOOKUP(M104,'Economic Country Data'!D:N,11,FALSE))/VLOOKUP(M104,'Economic Country Data'!D:M,7,FALSE))</f>
        <v>1216.3017925906136</v>
      </c>
      <c r="P104" s="142">
        <f>Q104/VLOOKUP(M104,'Economic Country Data'!D:M,9,FALSE)</f>
        <v>4156.4661632767666</v>
      </c>
      <c r="Q104" s="142">
        <f t="shared" si="3"/>
        <v>4800000</v>
      </c>
      <c r="R104" s="53"/>
      <c r="S104" s="53"/>
      <c r="T104" s="53"/>
      <c r="U104" s="53"/>
      <c r="V104" s="53"/>
      <c r="W104" s="53"/>
      <c r="X104" s="53"/>
      <c r="Y104" s="53"/>
      <c r="Z104" s="53"/>
      <c r="AA104" s="53"/>
      <c r="AB104" s="53"/>
      <c r="AC104" s="53"/>
      <c r="AD104" s="53"/>
      <c r="AE104" s="53"/>
      <c r="AF104" s="53"/>
    </row>
    <row r="105" spans="1:32" s="56" customFormat="1" ht="14.4">
      <c r="A105" s="53"/>
      <c r="B105" s="141" t="s">
        <v>135</v>
      </c>
      <c r="C105" s="145">
        <v>2021</v>
      </c>
      <c r="D105" s="141" t="s">
        <v>293</v>
      </c>
      <c r="E105" s="141" t="s">
        <v>294</v>
      </c>
      <c r="F105" s="141" t="s">
        <v>187</v>
      </c>
      <c r="G105" s="141" t="s">
        <v>234</v>
      </c>
      <c r="H105" s="146">
        <v>113000000000</v>
      </c>
      <c r="I105" s="142"/>
      <c r="J105" s="141" t="s">
        <v>94</v>
      </c>
      <c r="K105" s="141" t="s">
        <v>291</v>
      </c>
      <c r="L105" s="141" t="s">
        <v>437</v>
      </c>
      <c r="M105" s="141" t="str">
        <f t="shared" si="2"/>
        <v>Madagascar-2021</v>
      </c>
      <c r="N105" s="142">
        <f>Q105/VLOOKUP(M105,'Economic Country Data'!D:M,7,FALSE)</f>
        <v>29504087.084935706</v>
      </c>
      <c r="O105" s="142">
        <f>(Q105*100/(VLOOKUP(M105,'Economic Country Data'!D:N,11,FALSE))/VLOOKUP(M105,'Economic Country Data'!D:M,7,FALSE))</f>
        <v>26367662.03880832</v>
      </c>
      <c r="P105" s="142">
        <f>Q105/VLOOKUP(M105,'Economic Country Data'!D:M,9,FALSE)</f>
        <v>95879249.512455329</v>
      </c>
      <c r="Q105" s="142">
        <f t="shared" si="3"/>
        <v>113000000000</v>
      </c>
      <c r="R105" s="53"/>
      <c r="S105" s="53"/>
      <c r="T105" s="53"/>
      <c r="U105" s="53"/>
      <c r="V105" s="53"/>
      <c r="W105" s="53"/>
      <c r="X105" s="53"/>
      <c r="Y105" s="53"/>
      <c r="Z105" s="53"/>
      <c r="AA105" s="53"/>
      <c r="AB105" s="53"/>
      <c r="AC105" s="53"/>
      <c r="AD105" s="53"/>
      <c r="AE105" s="53"/>
      <c r="AF105" s="53"/>
    </row>
    <row r="106" spans="1:32" s="56" customFormat="1" ht="27.6">
      <c r="A106" s="53"/>
      <c r="B106" s="141" t="s">
        <v>135</v>
      </c>
      <c r="C106" s="145">
        <v>2021</v>
      </c>
      <c r="D106" s="141" t="s">
        <v>297</v>
      </c>
      <c r="E106" s="141" t="s">
        <v>290</v>
      </c>
      <c r="F106" s="141" t="s">
        <v>275</v>
      </c>
      <c r="G106" s="141" t="s">
        <v>382</v>
      </c>
      <c r="H106" s="146">
        <v>71500000000</v>
      </c>
      <c r="I106" s="142"/>
      <c r="J106" s="141" t="s">
        <v>94</v>
      </c>
      <c r="K106" s="141" t="s">
        <v>291</v>
      </c>
      <c r="L106" s="141" t="s">
        <v>437</v>
      </c>
      <c r="M106" s="141" t="str">
        <f t="shared" si="2"/>
        <v>Madagascar-2021</v>
      </c>
      <c r="N106" s="142">
        <f>Q106/VLOOKUP(M106,'Economic Country Data'!D:M,7,FALSE)</f>
        <v>18668515.27940622</v>
      </c>
      <c r="O106" s="142">
        <f>(Q106*100/(VLOOKUP(M106,'Economic Country Data'!D:N,11,FALSE))/VLOOKUP(M106,'Economic Country Data'!D:M,7,FALSE))</f>
        <v>16683963.14844951</v>
      </c>
      <c r="P106" s="142">
        <f>Q106/VLOOKUP(M106,'Economic Country Data'!D:M,9,FALSE)</f>
        <v>60666958.762305804</v>
      </c>
      <c r="Q106" s="142">
        <f t="shared" si="3"/>
        <v>71500000000</v>
      </c>
      <c r="R106" s="53"/>
      <c r="S106" s="53"/>
      <c r="T106" s="53"/>
      <c r="U106" s="53"/>
      <c r="V106" s="53"/>
      <c r="W106" s="53"/>
      <c r="X106" s="53"/>
      <c r="Y106" s="53"/>
      <c r="Z106" s="53"/>
      <c r="AA106" s="53"/>
      <c r="AB106" s="53"/>
      <c r="AC106" s="53"/>
      <c r="AD106" s="53"/>
      <c r="AE106" s="53"/>
      <c r="AF106" s="53"/>
    </row>
    <row r="107" spans="1:32" s="56" customFormat="1" ht="14.4">
      <c r="A107" s="53"/>
      <c r="B107" s="141" t="s">
        <v>135</v>
      </c>
      <c r="C107" s="145">
        <v>2021</v>
      </c>
      <c r="D107" s="141" t="s">
        <v>298</v>
      </c>
      <c r="E107" s="141" t="s">
        <v>299</v>
      </c>
      <c r="F107" s="143" t="s">
        <v>229</v>
      </c>
      <c r="G107" s="143" t="s">
        <v>350</v>
      </c>
      <c r="H107" s="146">
        <v>4800000</v>
      </c>
      <c r="I107" s="142"/>
      <c r="J107" s="141" t="s">
        <v>94</v>
      </c>
      <c r="K107" s="141" t="s">
        <v>291</v>
      </c>
      <c r="L107" s="141" t="s">
        <v>437</v>
      </c>
      <c r="M107" s="141" t="str">
        <f t="shared" si="2"/>
        <v>Madagascar-2021</v>
      </c>
      <c r="N107" s="142">
        <f>Q107/VLOOKUP(M107,'Economic Country Data'!D:M,7,FALSE)</f>
        <v>1253.2709558202778</v>
      </c>
      <c r="O107" s="142">
        <f>(Q107*100/(VLOOKUP(M107,'Economic Country Data'!D:N,11,FALSE))/VLOOKUP(M107,'Economic Country Data'!D:M,7,FALSE))</f>
        <v>1120.0422812945126</v>
      </c>
      <c r="P107" s="142">
        <f>Q107/VLOOKUP(M107,'Economic Country Data'!D:M,9,FALSE)</f>
        <v>4072.746881945005</v>
      </c>
      <c r="Q107" s="142">
        <f t="shared" si="3"/>
        <v>4800000</v>
      </c>
      <c r="R107" s="53"/>
      <c r="S107" s="53"/>
      <c r="T107" s="53"/>
      <c r="U107" s="53"/>
      <c r="V107" s="53"/>
      <c r="W107" s="53"/>
      <c r="X107" s="53"/>
      <c r="Y107" s="53"/>
      <c r="Z107" s="53"/>
      <c r="AA107" s="53"/>
      <c r="AB107" s="53"/>
      <c r="AC107" s="53"/>
      <c r="AD107" s="53"/>
      <c r="AE107" s="53"/>
      <c r="AF107" s="53"/>
    </row>
    <row r="108" spans="1:32" s="56" customFormat="1" ht="14.4">
      <c r="A108" s="53"/>
      <c r="B108" s="141" t="s">
        <v>135</v>
      </c>
      <c r="C108" s="145">
        <v>2021</v>
      </c>
      <c r="D108" s="141" t="s">
        <v>298</v>
      </c>
      <c r="E108" s="141" t="s">
        <v>300</v>
      </c>
      <c r="F108" s="143" t="s">
        <v>229</v>
      </c>
      <c r="G108" s="143" t="s">
        <v>351</v>
      </c>
      <c r="H108" s="146">
        <v>4800000</v>
      </c>
      <c r="I108" s="142"/>
      <c r="J108" s="141" t="s">
        <v>94</v>
      </c>
      <c r="K108" s="141" t="s">
        <v>291</v>
      </c>
      <c r="L108" s="141" t="s">
        <v>437</v>
      </c>
      <c r="M108" s="141" t="str">
        <f t="shared" si="2"/>
        <v>Madagascar-2021</v>
      </c>
      <c r="N108" s="142">
        <f>Q108/VLOOKUP(M108,'Economic Country Data'!D:M,7,FALSE)</f>
        <v>1253.2709558202778</v>
      </c>
      <c r="O108" s="142">
        <f>(Q108*100/(VLOOKUP(M108,'Economic Country Data'!D:N,11,FALSE))/VLOOKUP(M108,'Economic Country Data'!D:M,7,FALSE))</f>
        <v>1120.0422812945126</v>
      </c>
      <c r="P108" s="142">
        <f>Q108/VLOOKUP(M108,'Economic Country Data'!D:M,9,FALSE)</f>
        <v>4072.746881945005</v>
      </c>
      <c r="Q108" s="142">
        <f t="shared" si="3"/>
        <v>4800000</v>
      </c>
      <c r="R108" s="53"/>
      <c r="S108" s="53"/>
      <c r="T108" s="53"/>
      <c r="U108" s="53"/>
      <c r="V108" s="53"/>
      <c r="W108" s="53"/>
      <c r="X108" s="53"/>
      <c r="Y108" s="53"/>
      <c r="Z108" s="53"/>
      <c r="AA108" s="53"/>
      <c r="AB108" s="53"/>
      <c r="AC108" s="53"/>
      <c r="AD108" s="53"/>
      <c r="AE108" s="53"/>
      <c r="AF108" s="53"/>
    </row>
    <row r="109" spans="1:32" s="56" customFormat="1" ht="14.4">
      <c r="A109" s="53"/>
      <c r="B109" s="141" t="s">
        <v>135</v>
      </c>
      <c r="C109" s="145">
        <v>2021</v>
      </c>
      <c r="D109" s="141" t="s">
        <v>298</v>
      </c>
      <c r="E109" s="141" t="s">
        <v>296</v>
      </c>
      <c r="F109" s="143" t="s">
        <v>229</v>
      </c>
      <c r="G109" s="143" t="s">
        <v>349</v>
      </c>
      <c r="H109" s="146">
        <v>4800000</v>
      </c>
      <c r="I109" s="142"/>
      <c r="J109" s="141" t="s">
        <v>94</v>
      </c>
      <c r="K109" s="141" t="s">
        <v>291</v>
      </c>
      <c r="L109" s="141" t="s">
        <v>437</v>
      </c>
      <c r="M109" s="141" t="str">
        <f t="shared" si="2"/>
        <v>Madagascar-2021</v>
      </c>
      <c r="N109" s="142">
        <f>Q109/VLOOKUP(M109,'Economic Country Data'!D:M,7,FALSE)</f>
        <v>1253.2709558202778</v>
      </c>
      <c r="O109" s="142">
        <f>(Q109*100/(VLOOKUP(M109,'Economic Country Data'!D:N,11,FALSE))/VLOOKUP(M109,'Economic Country Data'!D:M,7,FALSE))</f>
        <v>1120.0422812945126</v>
      </c>
      <c r="P109" s="142">
        <f>Q109/VLOOKUP(M109,'Economic Country Data'!D:M,9,FALSE)</f>
        <v>4072.746881945005</v>
      </c>
      <c r="Q109" s="142">
        <f t="shared" si="3"/>
        <v>4800000</v>
      </c>
      <c r="R109" s="53"/>
      <c r="S109" s="53"/>
      <c r="T109" s="53"/>
      <c r="U109" s="53"/>
      <c r="V109" s="53"/>
      <c r="W109" s="53"/>
      <c r="X109" s="53"/>
      <c r="Y109" s="53"/>
      <c r="Z109" s="53"/>
      <c r="AA109" s="53"/>
      <c r="AB109" s="53"/>
      <c r="AC109" s="53"/>
      <c r="AD109" s="53"/>
      <c r="AE109" s="53"/>
      <c r="AF109" s="53"/>
    </row>
    <row r="110" spans="1:32" s="56" customFormat="1" ht="27.6">
      <c r="A110" s="53"/>
      <c r="B110" s="141" t="s">
        <v>135</v>
      </c>
      <c r="C110" s="145">
        <v>2022</v>
      </c>
      <c r="D110" s="141" t="s">
        <v>297</v>
      </c>
      <c r="E110" s="141" t="s">
        <v>290</v>
      </c>
      <c r="F110" s="141" t="s">
        <v>275</v>
      </c>
      <c r="G110" s="141" t="s">
        <v>382</v>
      </c>
      <c r="H110" s="146">
        <v>184000000000</v>
      </c>
      <c r="I110" s="142"/>
      <c r="J110" s="141" t="s">
        <v>94</v>
      </c>
      <c r="K110" s="141" t="s">
        <v>291</v>
      </c>
      <c r="L110" s="141" t="s">
        <v>437</v>
      </c>
      <c r="M110" s="141" t="str">
        <f t="shared" si="2"/>
        <v>Madagascar-2022</v>
      </c>
      <c r="N110" s="142">
        <f>Q110/VLOOKUP(M110,'Economic Country Data'!D:M,7,FALSE)</f>
        <v>44920600.819422223</v>
      </c>
      <c r="O110" s="142">
        <f>(Q110*100/(VLOOKUP(M110,'Economic Country Data'!D:N,11,FALSE))/VLOOKUP(M110,'Economic Country Data'!D:M,7,FALSE))</f>
        <v>37645344.066511184</v>
      </c>
      <c r="P110" s="142">
        <f>Q110/VLOOKUP(M110,'Economic Country Data'!D:M,9,FALSE)</f>
        <v>157795299.41856018</v>
      </c>
      <c r="Q110" s="142">
        <f t="shared" si="3"/>
        <v>184000000000</v>
      </c>
      <c r="R110" s="53"/>
      <c r="S110" s="53"/>
      <c r="T110" s="53"/>
      <c r="U110" s="53"/>
      <c r="V110" s="53"/>
      <c r="W110" s="53"/>
      <c r="X110" s="53"/>
      <c r="Y110" s="53"/>
      <c r="Z110" s="53"/>
      <c r="AA110" s="53"/>
      <c r="AB110" s="53"/>
      <c r="AC110" s="53"/>
      <c r="AD110" s="53"/>
      <c r="AE110" s="53"/>
      <c r="AF110" s="53"/>
    </row>
    <row r="111" spans="1:32" s="56" customFormat="1" ht="14.4">
      <c r="A111" s="53"/>
      <c r="B111" s="141" t="s">
        <v>135</v>
      </c>
      <c r="C111" s="145">
        <v>2022</v>
      </c>
      <c r="D111" s="141" t="s">
        <v>293</v>
      </c>
      <c r="E111" s="141" t="s">
        <v>294</v>
      </c>
      <c r="F111" s="141" t="s">
        <v>187</v>
      </c>
      <c r="G111" s="141" t="s">
        <v>234</v>
      </c>
      <c r="H111" s="146">
        <v>150000000000</v>
      </c>
      <c r="I111" s="142"/>
      <c r="J111" s="141" t="s">
        <v>94</v>
      </c>
      <c r="K111" s="141" t="s">
        <v>291</v>
      </c>
      <c r="L111" s="141" t="s">
        <v>437</v>
      </c>
      <c r="M111" s="141" t="str">
        <f t="shared" si="2"/>
        <v>Madagascar-2022</v>
      </c>
      <c r="N111" s="142">
        <f>Q111/VLOOKUP(M111,'Economic Country Data'!D:M,7,FALSE)</f>
        <v>36620055.015833333</v>
      </c>
      <c r="O111" s="142">
        <f>(Q111*100/(VLOOKUP(M111,'Economic Country Data'!D:N,11,FALSE))/VLOOKUP(M111,'Economic Country Data'!D:M,7,FALSE))</f>
        <v>30689139.184655853</v>
      </c>
      <c r="P111" s="142">
        <f>Q111/VLOOKUP(M111,'Economic Country Data'!D:M,9,FALSE)</f>
        <v>128637472.3520871</v>
      </c>
      <c r="Q111" s="142">
        <f t="shared" si="3"/>
        <v>150000000000</v>
      </c>
      <c r="R111" s="53"/>
      <c r="S111" s="53"/>
      <c r="T111" s="53"/>
      <c r="U111" s="53"/>
      <c r="V111" s="53"/>
      <c r="W111" s="53"/>
      <c r="X111" s="53"/>
      <c r="Y111" s="53"/>
      <c r="Z111" s="53"/>
      <c r="AA111" s="53"/>
      <c r="AB111" s="53"/>
      <c r="AC111" s="53"/>
      <c r="AD111" s="53"/>
      <c r="AE111" s="53"/>
      <c r="AF111" s="53"/>
    </row>
    <row r="112" spans="1:32" s="56" customFormat="1" ht="27.6">
      <c r="A112" s="53"/>
      <c r="B112" s="141" t="s">
        <v>135</v>
      </c>
      <c r="C112" s="145">
        <v>2022</v>
      </c>
      <c r="D112" s="141" t="s">
        <v>297</v>
      </c>
      <c r="E112" s="141" t="s">
        <v>290</v>
      </c>
      <c r="F112" s="141" t="s">
        <v>275</v>
      </c>
      <c r="G112" s="141" t="s">
        <v>382</v>
      </c>
      <c r="H112" s="146">
        <v>61500000000</v>
      </c>
      <c r="I112" s="142"/>
      <c r="J112" s="141" t="s">
        <v>94</v>
      </c>
      <c r="K112" s="141" t="s">
        <v>291</v>
      </c>
      <c r="L112" s="141" t="s">
        <v>437</v>
      </c>
      <c r="M112" s="141" t="str">
        <f t="shared" si="2"/>
        <v>Madagascar-2022</v>
      </c>
      <c r="N112" s="142">
        <f>Q112/VLOOKUP(M112,'Economic Country Data'!D:M,7,FALSE)</f>
        <v>15014222.556491667</v>
      </c>
      <c r="O112" s="142">
        <f>(Q112*100/(VLOOKUP(M112,'Economic Country Data'!D:N,11,FALSE))/VLOOKUP(M112,'Economic Country Data'!D:M,7,FALSE))</f>
        <v>12582547.0657089</v>
      </c>
      <c r="P112" s="142">
        <f>Q112/VLOOKUP(M112,'Economic Country Data'!D:M,9,FALSE)</f>
        <v>52741363.66435571</v>
      </c>
      <c r="Q112" s="142">
        <f t="shared" si="3"/>
        <v>61500000000</v>
      </c>
      <c r="R112" s="53"/>
      <c r="S112" s="53"/>
      <c r="T112" s="53"/>
      <c r="U112" s="53"/>
      <c r="V112" s="53"/>
      <c r="W112" s="53"/>
      <c r="X112" s="53"/>
      <c r="Y112" s="53"/>
      <c r="Z112" s="53"/>
      <c r="AA112" s="53"/>
      <c r="AB112" s="53"/>
      <c r="AC112" s="53"/>
      <c r="AD112" s="53"/>
      <c r="AE112" s="53"/>
      <c r="AF112" s="53"/>
    </row>
    <row r="113" spans="1:32" s="56" customFormat="1" ht="27.6">
      <c r="A113" s="53"/>
      <c r="B113" s="141" t="s">
        <v>135</v>
      </c>
      <c r="C113" s="145">
        <v>2022</v>
      </c>
      <c r="D113" s="141" t="s">
        <v>301</v>
      </c>
      <c r="E113" s="141" t="s">
        <v>292</v>
      </c>
      <c r="F113" s="143" t="s">
        <v>275</v>
      </c>
      <c r="G113" s="143" t="s">
        <v>382</v>
      </c>
      <c r="H113" s="146">
        <v>30363000</v>
      </c>
      <c r="I113" s="142"/>
      <c r="J113" s="141" t="s">
        <v>94</v>
      </c>
      <c r="K113" s="141" t="s">
        <v>291</v>
      </c>
      <c r="L113" s="141" t="s">
        <v>437</v>
      </c>
      <c r="M113" s="141" t="str">
        <f t="shared" si="2"/>
        <v>Madagascar-2022</v>
      </c>
      <c r="N113" s="142">
        <f>Q113/VLOOKUP(M113,'Economic Country Data'!D:M,7,FALSE)</f>
        <v>7412.6315363049835</v>
      </c>
      <c r="O113" s="142">
        <f>(Q113*100/(VLOOKUP(M113,'Economic Country Data'!D:N,11,FALSE))/VLOOKUP(M113,'Economic Country Data'!D:M,7,FALSE))</f>
        <v>6212.0955537580376</v>
      </c>
      <c r="P113" s="142">
        <f>Q113/VLOOKUP(M113,'Economic Country Data'!D:M,9,FALSE)</f>
        <v>26038.797153509469</v>
      </c>
      <c r="Q113" s="142">
        <f t="shared" si="3"/>
        <v>30363000</v>
      </c>
      <c r="R113" s="53"/>
      <c r="S113" s="53"/>
      <c r="T113" s="53"/>
      <c r="U113" s="53"/>
      <c r="V113" s="53"/>
      <c r="W113" s="53"/>
      <c r="X113" s="53"/>
      <c r="Y113" s="53"/>
      <c r="Z113" s="53"/>
      <c r="AA113" s="53"/>
      <c r="AB113" s="53"/>
      <c r="AC113" s="53"/>
      <c r="AD113" s="53"/>
      <c r="AE113" s="53"/>
      <c r="AF113" s="53"/>
    </row>
    <row r="114" spans="1:32" s="56" customFormat="1" ht="14.4">
      <c r="A114" s="53"/>
      <c r="B114" s="141" t="s">
        <v>135</v>
      </c>
      <c r="C114" s="145">
        <v>2022</v>
      </c>
      <c r="D114" s="141" t="s">
        <v>302</v>
      </c>
      <c r="E114" s="141" t="s">
        <v>303</v>
      </c>
      <c r="F114" s="141" t="s">
        <v>109</v>
      </c>
      <c r="G114" s="141" t="s">
        <v>234</v>
      </c>
      <c r="H114" s="146">
        <v>4500000</v>
      </c>
      <c r="I114" s="142"/>
      <c r="J114" s="141" t="s">
        <v>94</v>
      </c>
      <c r="K114" s="141" t="s">
        <v>291</v>
      </c>
      <c r="L114" s="141" t="s">
        <v>437</v>
      </c>
      <c r="M114" s="141" t="str">
        <f t="shared" si="2"/>
        <v>Madagascar-2022</v>
      </c>
      <c r="N114" s="142">
        <f>Q114/VLOOKUP(M114,'Economic Country Data'!D:M,7,FALSE)</f>
        <v>1098.601650475</v>
      </c>
      <c r="O114" s="142">
        <f>(Q114*100/(VLOOKUP(M114,'Economic Country Data'!D:N,11,FALSE))/VLOOKUP(M114,'Economic Country Data'!D:M,7,FALSE))</f>
        <v>920.67417553967562</v>
      </c>
      <c r="P114" s="142">
        <f>Q114/VLOOKUP(M114,'Economic Country Data'!D:M,9,FALSE)</f>
        <v>3859.1241705626126</v>
      </c>
      <c r="Q114" s="142">
        <f t="shared" si="3"/>
        <v>4500000</v>
      </c>
      <c r="R114" s="53"/>
      <c r="S114" s="53"/>
      <c r="T114" s="53"/>
      <c r="U114" s="53"/>
      <c r="V114" s="53"/>
      <c r="W114" s="53"/>
      <c r="X114" s="53"/>
      <c r="Y114" s="53"/>
      <c r="Z114" s="53"/>
      <c r="AA114" s="53"/>
      <c r="AB114" s="53"/>
      <c r="AC114" s="53"/>
      <c r="AD114" s="53"/>
      <c r="AE114" s="53"/>
      <c r="AF114" s="53"/>
    </row>
    <row r="115" spans="1:32" s="56" customFormat="1" ht="14.4">
      <c r="A115" s="53"/>
      <c r="B115" s="141" t="s">
        <v>135</v>
      </c>
      <c r="C115" s="145">
        <v>2022</v>
      </c>
      <c r="D115" s="141" t="s">
        <v>298</v>
      </c>
      <c r="E115" s="141" t="s">
        <v>300</v>
      </c>
      <c r="F115" s="143" t="s">
        <v>229</v>
      </c>
      <c r="G115" s="143" t="s">
        <v>351</v>
      </c>
      <c r="H115" s="146">
        <v>4080000</v>
      </c>
      <c r="I115" s="142"/>
      <c r="J115" s="141" t="s">
        <v>94</v>
      </c>
      <c r="K115" s="141" t="s">
        <v>291</v>
      </c>
      <c r="L115" s="141" t="s">
        <v>437</v>
      </c>
      <c r="M115" s="141" t="str">
        <f t="shared" si="2"/>
        <v>Madagascar-2022</v>
      </c>
      <c r="N115" s="142">
        <f>Q115/VLOOKUP(M115,'Economic Country Data'!D:M,7,FALSE)</f>
        <v>996.06549643066671</v>
      </c>
      <c r="O115" s="142">
        <f>(Q115*100/(VLOOKUP(M115,'Economic Country Data'!D:N,11,FALSE))/VLOOKUP(M115,'Economic Country Data'!D:M,7,FALSE))</f>
        <v>834.74458582263924</v>
      </c>
      <c r="P115" s="142">
        <f>Q115/VLOOKUP(M115,'Economic Country Data'!D:M,9,FALSE)</f>
        <v>3498.9392479767689</v>
      </c>
      <c r="Q115" s="142">
        <f t="shared" si="3"/>
        <v>4080000</v>
      </c>
      <c r="R115" s="53"/>
      <c r="S115" s="53"/>
      <c r="T115" s="53"/>
      <c r="U115" s="53"/>
      <c r="V115" s="53"/>
      <c r="W115" s="53"/>
      <c r="X115" s="53"/>
      <c r="Y115" s="53"/>
      <c r="Z115" s="53"/>
      <c r="AA115" s="53"/>
      <c r="AB115" s="53"/>
      <c r="AC115" s="53"/>
      <c r="AD115" s="53"/>
      <c r="AE115" s="53"/>
      <c r="AF115" s="53"/>
    </row>
    <row r="116" spans="1:32" s="56" customFormat="1" ht="14.4">
      <c r="A116" s="53"/>
      <c r="B116" s="141" t="s">
        <v>135</v>
      </c>
      <c r="C116" s="145">
        <v>2022</v>
      </c>
      <c r="D116" s="141" t="s">
        <v>298</v>
      </c>
      <c r="E116" s="141" t="s">
        <v>296</v>
      </c>
      <c r="F116" s="143" t="s">
        <v>229</v>
      </c>
      <c r="G116" s="143" t="s">
        <v>349</v>
      </c>
      <c r="H116" s="146">
        <v>2880000</v>
      </c>
      <c r="I116" s="142"/>
      <c r="J116" s="141" t="s">
        <v>94</v>
      </c>
      <c r="K116" s="141" t="s">
        <v>291</v>
      </c>
      <c r="L116" s="141" t="s">
        <v>437</v>
      </c>
      <c r="M116" s="141" t="str">
        <f t="shared" si="2"/>
        <v>Madagascar-2022</v>
      </c>
      <c r="N116" s="142">
        <f>Q116/VLOOKUP(M116,'Economic Country Data'!D:M,7,FALSE)</f>
        <v>703.10505630399996</v>
      </c>
      <c r="O116" s="142">
        <f>(Q116*100/(VLOOKUP(M116,'Economic Country Data'!D:N,11,FALSE))/VLOOKUP(M116,'Economic Country Data'!D:M,7,FALSE))</f>
        <v>589.23147234539238</v>
      </c>
      <c r="P116" s="142">
        <f>Q116/VLOOKUP(M116,'Economic Country Data'!D:M,9,FALSE)</f>
        <v>2469.839469160072</v>
      </c>
      <c r="Q116" s="142">
        <f t="shared" si="3"/>
        <v>2880000</v>
      </c>
      <c r="R116" s="53"/>
      <c r="S116" s="53"/>
      <c r="T116" s="53"/>
      <c r="U116" s="53"/>
      <c r="V116" s="53"/>
      <c r="W116" s="53"/>
      <c r="X116" s="53"/>
      <c r="Y116" s="53"/>
      <c r="Z116" s="53"/>
      <c r="AA116" s="53"/>
      <c r="AB116" s="53"/>
      <c r="AC116" s="53"/>
      <c r="AD116" s="53"/>
      <c r="AE116" s="53"/>
      <c r="AF116" s="53"/>
    </row>
    <row r="117" spans="1:32" s="56" customFormat="1" ht="14.4">
      <c r="A117" s="53"/>
      <c r="B117" s="141" t="s">
        <v>135</v>
      </c>
      <c r="C117" s="145">
        <v>2022</v>
      </c>
      <c r="D117" s="141" t="s">
        <v>298</v>
      </c>
      <c r="E117" s="141" t="s">
        <v>299</v>
      </c>
      <c r="F117" s="143" t="s">
        <v>229</v>
      </c>
      <c r="G117" s="143" t="s">
        <v>350</v>
      </c>
      <c r="H117" s="146">
        <v>1200000</v>
      </c>
      <c r="I117" s="142"/>
      <c r="J117" s="141" t="s">
        <v>94</v>
      </c>
      <c r="K117" s="141" t="s">
        <v>291</v>
      </c>
      <c r="L117" s="141" t="s">
        <v>437</v>
      </c>
      <c r="M117" s="141" t="str">
        <f t="shared" si="2"/>
        <v>Madagascar-2022</v>
      </c>
      <c r="N117" s="142">
        <f>Q117/VLOOKUP(M117,'Economic Country Data'!D:M,7,FALSE)</f>
        <v>292.96044012666664</v>
      </c>
      <c r="O117" s="142">
        <f>(Q117*100/(VLOOKUP(M117,'Economic Country Data'!D:N,11,FALSE))/VLOOKUP(M117,'Economic Country Data'!D:M,7,FALSE))</f>
        <v>245.51311347724683</v>
      </c>
      <c r="P117" s="142">
        <f>Q117/VLOOKUP(M117,'Economic Country Data'!D:M,9,FALSE)</f>
        <v>1029.0997788166967</v>
      </c>
      <c r="Q117" s="142">
        <f t="shared" si="3"/>
        <v>1200000</v>
      </c>
      <c r="R117" s="53"/>
      <c r="S117" s="53"/>
      <c r="T117" s="53"/>
      <c r="U117" s="53"/>
      <c r="V117" s="53"/>
      <c r="W117" s="53"/>
      <c r="X117" s="53"/>
      <c r="Y117" s="53"/>
      <c r="Z117" s="53"/>
      <c r="AA117" s="53"/>
      <c r="AB117" s="53"/>
      <c r="AC117" s="53"/>
      <c r="AD117" s="53"/>
      <c r="AE117" s="53"/>
      <c r="AF117" s="53"/>
    </row>
    <row r="118" spans="1:32" s="56" customFormat="1" ht="14.4">
      <c r="A118" s="53"/>
      <c r="B118" s="141" t="s">
        <v>135</v>
      </c>
      <c r="C118" s="145">
        <v>2022</v>
      </c>
      <c r="D118" s="141" t="s">
        <v>298</v>
      </c>
      <c r="E118" s="141" t="s">
        <v>296</v>
      </c>
      <c r="F118" s="143" t="s">
        <v>229</v>
      </c>
      <c r="G118" s="143" t="s">
        <v>349</v>
      </c>
      <c r="H118" s="146">
        <v>1200000</v>
      </c>
      <c r="I118" s="142"/>
      <c r="J118" s="141" t="s">
        <v>94</v>
      </c>
      <c r="K118" s="141" t="s">
        <v>291</v>
      </c>
      <c r="L118" s="141" t="s">
        <v>437</v>
      </c>
      <c r="M118" s="141" t="str">
        <f t="shared" si="2"/>
        <v>Madagascar-2022</v>
      </c>
      <c r="N118" s="142">
        <f>Q118/VLOOKUP(M118,'Economic Country Data'!D:M,7,FALSE)</f>
        <v>292.96044012666664</v>
      </c>
      <c r="O118" s="142">
        <f>(Q118*100/(VLOOKUP(M118,'Economic Country Data'!D:N,11,FALSE))/VLOOKUP(M118,'Economic Country Data'!D:M,7,FALSE))</f>
        <v>245.51311347724683</v>
      </c>
      <c r="P118" s="142">
        <f>Q118/VLOOKUP(M118,'Economic Country Data'!D:M,9,FALSE)</f>
        <v>1029.0997788166967</v>
      </c>
      <c r="Q118" s="142">
        <f t="shared" si="3"/>
        <v>1200000</v>
      </c>
      <c r="R118" s="53"/>
      <c r="S118" s="53"/>
      <c r="T118" s="53"/>
      <c r="U118" s="53"/>
      <c r="V118" s="53"/>
      <c r="W118" s="53"/>
      <c r="X118" s="53"/>
      <c r="Y118" s="53"/>
      <c r="Z118" s="53"/>
      <c r="AA118" s="53"/>
      <c r="AB118" s="53"/>
      <c r="AC118" s="53"/>
      <c r="AD118" s="53"/>
      <c r="AE118" s="53"/>
      <c r="AF118" s="53"/>
    </row>
    <row r="119" spans="1:32" s="56" customFormat="1" ht="14.4">
      <c r="A119" s="53"/>
      <c r="B119" s="141" t="s">
        <v>130</v>
      </c>
      <c r="C119" s="141">
        <v>2019</v>
      </c>
      <c r="D119" s="141" t="s">
        <v>242</v>
      </c>
      <c r="E119" s="141" t="s">
        <v>260</v>
      </c>
      <c r="F119" s="141" t="s">
        <v>229</v>
      </c>
      <c r="G119" s="143" t="s">
        <v>349</v>
      </c>
      <c r="H119" s="142">
        <v>21752930000</v>
      </c>
      <c r="I119" s="142"/>
      <c r="J119" s="141" t="s">
        <v>94</v>
      </c>
      <c r="K119" s="141" t="s">
        <v>336</v>
      </c>
      <c r="L119" s="141" t="s">
        <v>444</v>
      </c>
      <c r="M119" s="141" t="str">
        <f t="shared" si="2"/>
        <v>Malawi-2019</v>
      </c>
      <c r="N119" s="142">
        <f>Q119/VLOOKUP(M119,'Economic Country Data'!D:M,7,FALSE)</f>
        <v>29177388.890042365</v>
      </c>
      <c r="O119" s="142">
        <f>(Q119*100/(VLOOKUP(M119,'Economic Country Data'!D:N,11,FALSE))/VLOOKUP(M119,'Economic Country Data'!D:M,7,FALSE))</f>
        <v>29177388.890042365</v>
      </c>
      <c r="P119" s="142">
        <f>Q119/VLOOKUP(M119,'Economic Country Data'!D:M,9,FALSE)</f>
        <v>78993291.860215008</v>
      </c>
      <c r="Q119" s="142">
        <f t="shared" si="3"/>
        <v>21752930000</v>
      </c>
      <c r="R119" s="53"/>
      <c r="S119" s="53"/>
      <c r="T119" s="53"/>
      <c r="U119" s="53"/>
      <c r="V119" s="53"/>
      <c r="W119" s="53"/>
      <c r="X119" s="53"/>
      <c r="Y119" s="53"/>
      <c r="Z119" s="53"/>
      <c r="AA119" s="53"/>
      <c r="AB119" s="53"/>
      <c r="AC119" s="53"/>
      <c r="AD119" s="53"/>
      <c r="AE119" s="53"/>
      <c r="AF119" s="53"/>
    </row>
    <row r="120" spans="1:32" s="56" customFormat="1" ht="27.6">
      <c r="A120" s="53"/>
      <c r="B120" s="141" t="s">
        <v>130</v>
      </c>
      <c r="C120" s="141">
        <v>2019</v>
      </c>
      <c r="D120" s="141" t="s">
        <v>266</v>
      </c>
      <c r="E120" s="141" t="s">
        <v>268</v>
      </c>
      <c r="F120" s="141" t="s">
        <v>109</v>
      </c>
      <c r="G120" s="141" t="s">
        <v>222</v>
      </c>
      <c r="H120" s="142">
        <v>9196650000</v>
      </c>
      <c r="I120" s="142"/>
      <c r="J120" s="141" t="s">
        <v>94</v>
      </c>
      <c r="K120" s="141" t="s">
        <v>336</v>
      </c>
      <c r="L120" s="141" t="s">
        <v>440</v>
      </c>
      <c r="M120" s="141" t="str">
        <f t="shared" si="2"/>
        <v>Malawi-2019</v>
      </c>
      <c r="N120" s="142">
        <f>Q120/VLOOKUP(M120,'Economic Country Data'!D:M,7,FALSE)</f>
        <v>12335544.385772774</v>
      </c>
      <c r="O120" s="142">
        <f>(Q120*100/(VLOOKUP(M120,'Economic Country Data'!D:N,11,FALSE))/VLOOKUP(M120,'Economic Country Data'!D:M,7,FALSE))</f>
        <v>12335544.385772774</v>
      </c>
      <c r="P120" s="142">
        <f>Q120/VLOOKUP(M120,'Economic Country Data'!D:M,9,FALSE)</f>
        <v>33396588.762352768</v>
      </c>
      <c r="Q120" s="142">
        <f t="shared" si="3"/>
        <v>9196650000</v>
      </c>
      <c r="R120" s="53"/>
      <c r="S120" s="53"/>
      <c r="T120" s="53"/>
      <c r="U120" s="53"/>
      <c r="V120" s="53"/>
      <c r="W120" s="53"/>
      <c r="X120" s="53"/>
      <c r="Y120" s="53"/>
      <c r="Z120" s="53"/>
      <c r="AA120" s="53"/>
      <c r="AB120" s="53"/>
      <c r="AC120" s="53"/>
      <c r="AD120" s="53"/>
      <c r="AE120" s="53"/>
      <c r="AF120" s="53"/>
    </row>
    <row r="121" spans="1:32" s="56" customFormat="1" ht="27.6">
      <c r="A121" s="53"/>
      <c r="B121" s="141" t="s">
        <v>130</v>
      </c>
      <c r="C121" s="141">
        <v>2019</v>
      </c>
      <c r="D121" s="141" t="s">
        <v>244</v>
      </c>
      <c r="E121" s="141" t="s">
        <v>257</v>
      </c>
      <c r="F121" s="141" t="s">
        <v>275</v>
      </c>
      <c r="G121" s="141" t="s">
        <v>382</v>
      </c>
      <c r="H121" s="142">
        <v>6979500000</v>
      </c>
      <c r="I121" s="142"/>
      <c r="J121" s="141" t="s">
        <v>94</v>
      </c>
      <c r="K121" s="141" t="s">
        <v>336</v>
      </c>
      <c r="L121" s="141" t="s">
        <v>441</v>
      </c>
      <c r="M121" s="141" t="str">
        <f t="shared" si="2"/>
        <v>Malawi-2019</v>
      </c>
      <c r="N121" s="142">
        <f>Q121/VLOOKUP(M121,'Economic Country Data'!D:M,7,FALSE)</f>
        <v>9361662.3488445319</v>
      </c>
      <c r="O121" s="142">
        <f>(Q121*100/(VLOOKUP(M121,'Economic Country Data'!D:N,11,FALSE))/VLOOKUP(M121,'Economic Country Data'!D:M,7,FALSE))</f>
        <v>9361662.3488445319</v>
      </c>
      <c r="P121" s="142">
        <f>Q121/VLOOKUP(M121,'Economic Country Data'!D:M,9,FALSE)</f>
        <v>25345260.640215855</v>
      </c>
      <c r="Q121" s="142">
        <f t="shared" si="3"/>
        <v>6979500000</v>
      </c>
      <c r="R121" s="53"/>
      <c r="S121" s="53"/>
      <c r="T121" s="53"/>
      <c r="U121" s="53"/>
      <c r="V121" s="53"/>
      <c r="W121" s="53"/>
      <c r="X121" s="53"/>
      <c r="Y121" s="53"/>
      <c r="Z121" s="53"/>
      <c r="AA121" s="53"/>
      <c r="AB121" s="53"/>
      <c r="AC121" s="53"/>
      <c r="AD121" s="53"/>
      <c r="AE121" s="53"/>
      <c r="AF121" s="53"/>
    </row>
    <row r="122" spans="1:32" s="56" customFormat="1" ht="14.4">
      <c r="A122" s="53"/>
      <c r="B122" s="141" t="s">
        <v>130</v>
      </c>
      <c r="C122" s="141">
        <v>2019</v>
      </c>
      <c r="D122" s="141" t="s">
        <v>242</v>
      </c>
      <c r="E122" s="141" t="s">
        <v>271</v>
      </c>
      <c r="F122" s="143" t="s">
        <v>229</v>
      </c>
      <c r="G122" s="143" t="s">
        <v>349</v>
      </c>
      <c r="H122" s="142">
        <v>2591070000</v>
      </c>
      <c r="I122" s="142"/>
      <c r="J122" s="141" t="s">
        <v>94</v>
      </c>
      <c r="K122" s="141" t="s">
        <v>336</v>
      </c>
      <c r="L122" s="141" t="s">
        <v>440</v>
      </c>
      <c r="M122" s="141" t="str">
        <f t="shared" si="2"/>
        <v>Malawi-2019</v>
      </c>
      <c r="N122" s="142">
        <f>Q122/VLOOKUP(M122,'Economic Country Data'!D:M,7,FALSE)</f>
        <v>3475424.0937345945</v>
      </c>
      <c r="O122" s="142">
        <f>(Q122*100/(VLOOKUP(M122,'Economic Country Data'!D:N,11,FALSE))/VLOOKUP(M122,'Economic Country Data'!D:M,7,FALSE))</f>
        <v>3475424.0937345945</v>
      </c>
      <c r="P122" s="142">
        <f>Q122/VLOOKUP(M122,'Economic Country Data'!D:M,9,FALSE)</f>
        <v>9409176.0852559786</v>
      </c>
      <c r="Q122" s="142">
        <f t="shared" si="3"/>
        <v>2591070000</v>
      </c>
      <c r="R122" s="53"/>
      <c r="S122" s="53"/>
      <c r="T122" s="53"/>
      <c r="U122" s="53"/>
      <c r="V122" s="53"/>
      <c r="W122" s="53"/>
      <c r="X122" s="53"/>
      <c r="Y122" s="53"/>
      <c r="Z122" s="53"/>
      <c r="AA122" s="53"/>
      <c r="AB122" s="53"/>
      <c r="AC122" s="53"/>
      <c r="AD122" s="53"/>
      <c r="AE122" s="53"/>
      <c r="AF122" s="53"/>
    </row>
    <row r="123" spans="1:32" s="56" customFormat="1" ht="14.4">
      <c r="A123" s="53"/>
      <c r="B123" s="141" t="s">
        <v>130</v>
      </c>
      <c r="C123" s="141">
        <v>2019</v>
      </c>
      <c r="D123" s="141" t="s">
        <v>242</v>
      </c>
      <c r="E123" s="141" t="s">
        <v>269</v>
      </c>
      <c r="F123" s="143" t="s">
        <v>229</v>
      </c>
      <c r="G123" s="143" t="s">
        <v>349</v>
      </c>
      <c r="H123" s="142">
        <v>1373800000</v>
      </c>
      <c r="I123" s="142"/>
      <c r="J123" s="141" t="s">
        <v>94</v>
      </c>
      <c r="K123" s="141" t="s">
        <v>336</v>
      </c>
      <c r="L123" s="141" t="s">
        <v>440</v>
      </c>
      <c r="M123" s="141" t="str">
        <f t="shared" si="2"/>
        <v>Malawi-2019</v>
      </c>
      <c r="N123" s="142">
        <f>Q123/VLOOKUP(M123,'Economic Country Data'!D:M,7,FALSE)</f>
        <v>1842689.5529540251</v>
      </c>
      <c r="O123" s="142">
        <f>(Q123*100/(VLOOKUP(M123,'Economic Country Data'!D:N,11,FALSE))/VLOOKUP(M123,'Economic Country Data'!D:M,7,FALSE))</f>
        <v>1842689.5529540251</v>
      </c>
      <c r="P123" s="142">
        <f>Q123/VLOOKUP(M123,'Economic Country Data'!D:M,9,FALSE)</f>
        <v>4988798.4909418356</v>
      </c>
      <c r="Q123" s="142">
        <f t="shared" si="3"/>
        <v>1373800000</v>
      </c>
      <c r="R123" s="53"/>
      <c r="S123" s="53"/>
      <c r="T123" s="53"/>
      <c r="U123" s="53"/>
      <c r="V123" s="53"/>
      <c r="W123" s="53"/>
      <c r="X123" s="53"/>
      <c r="Y123" s="53"/>
      <c r="Z123" s="53"/>
      <c r="AA123" s="53"/>
      <c r="AB123" s="53"/>
      <c r="AC123" s="53"/>
      <c r="AD123" s="53"/>
      <c r="AE123" s="53"/>
      <c r="AF123" s="53"/>
    </row>
    <row r="124" spans="1:32" s="56" customFormat="1" ht="27.6">
      <c r="A124" s="53"/>
      <c r="B124" s="141" t="s">
        <v>130</v>
      </c>
      <c r="C124" s="141">
        <v>2019</v>
      </c>
      <c r="D124" s="141" t="s">
        <v>266</v>
      </c>
      <c r="E124" s="141" t="s">
        <v>267</v>
      </c>
      <c r="F124" s="141" t="s">
        <v>109</v>
      </c>
      <c r="G124" s="141" t="s">
        <v>222</v>
      </c>
      <c r="H124" s="142">
        <v>570000000</v>
      </c>
      <c r="I124" s="142"/>
      <c r="J124" s="141" t="s">
        <v>94</v>
      </c>
      <c r="K124" s="141" t="s">
        <v>336</v>
      </c>
      <c r="L124" s="141" t="s">
        <v>438</v>
      </c>
      <c r="M124" s="141" t="str">
        <f t="shared" si="2"/>
        <v>Malawi-2019</v>
      </c>
      <c r="N124" s="142">
        <f>Q124/VLOOKUP(M124,'Economic Country Data'!D:M,7,FALSE)</f>
        <v>764545.81830236886</v>
      </c>
      <c r="O124" s="142">
        <f>(Q124*100/(VLOOKUP(M124,'Economic Country Data'!D:N,11,FALSE))/VLOOKUP(M124,'Economic Country Data'!D:M,7,FALSE))</f>
        <v>764545.81830236886</v>
      </c>
      <c r="P124" s="142">
        <f>Q124/VLOOKUP(M124,'Economic Country Data'!D:M,9,FALSE)</f>
        <v>2069890.1876815013</v>
      </c>
      <c r="Q124" s="142">
        <f t="shared" si="3"/>
        <v>570000000</v>
      </c>
      <c r="R124" s="53"/>
      <c r="S124" s="53"/>
      <c r="T124" s="53"/>
      <c r="U124" s="53"/>
      <c r="V124" s="53"/>
      <c r="W124" s="53"/>
      <c r="X124" s="53"/>
      <c r="Y124" s="53"/>
      <c r="Z124" s="53"/>
      <c r="AA124" s="53"/>
      <c r="AB124" s="53"/>
      <c r="AC124" s="53"/>
      <c r="AD124" s="53"/>
      <c r="AE124" s="53"/>
      <c r="AF124" s="53"/>
    </row>
    <row r="125" spans="1:32" s="56" customFormat="1" ht="27.6">
      <c r="A125" s="53"/>
      <c r="B125" s="141" t="s">
        <v>130</v>
      </c>
      <c r="C125" s="141">
        <v>2019</v>
      </c>
      <c r="D125" s="141" t="s">
        <v>244</v>
      </c>
      <c r="E125" s="141" t="s">
        <v>270</v>
      </c>
      <c r="F125" s="143" t="s">
        <v>232</v>
      </c>
      <c r="G125" s="143" t="s">
        <v>405</v>
      </c>
      <c r="H125" s="142">
        <v>398860000</v>
      </c>
      <c r="I125" s="142"/>
      <c r="J125" s="141" t="s">
        <v>94</v>
      </c>
      <c r="K125" s="141" t="s">
        <v>336</v>
      </c>
      <c r="L125" s="141" t="s">
        <v>440</v>
      </c>
      <c r="M125" s="141" t="str">
        <f t="shared" si="2"/>
        <v>Malawi-2019</v>
      </c>
      <c r="N125" s="142">
        <f>Q125/VLOOKUP(M125,'Economic Country Data'!D:M,7,FALSE)</f>
        <v>534994.28962821548</v>
      </c>
      <c r="O125" s="142">
        <f>(Q125*100/(VLOOKUP(M125,'Economic Country Data'!D:N,11,FALSE))/VLOOKUP(M125,'Economic Country Data'!D:M,7,FALSE))</f>
        <v>534994.28962821548</v>
      </c>
      <c r="P125" s="142">
        <f>Q125/VLOOKUP(M125,'Economic Country Data'!D:M,9,FALSE)</f>
        <v>1448414.737295866</v>
      </c>
      <c r="Q125" s="142">
        <f t="shared" si="3"/>
        <v>398860000</v>
      </c>
      <c r="R125" s="53"/>
      <c r="S125" s="53"/>
      <c r="T125" s="53"/>
      <c r="U125" s="53"/>
      <c r="V125" s="53"/>
      <c r="W125" s="53"/>
      <c r="X125" s="53"/>
      <c r="Y125" s="53"/>
      <c r="Z125" s="53"/>
      <c r="AA125" s="53"/>
      <c r="AB125" s="53"/>
      <c r="AC125" s="53"/>
      <c r="AD125" s="53"/>
      <c r="AE125" s="53"/>
      <c r="AF125" s="53"/>
    </row>
    <row r="126" spans="1:32" s="56" customFormat="1" ht="27.6">
      <c r="A126" s="53"/>
      <c r="B126" s="141" t="s">
        <v>130</v>
      </c>
      <c r="C126" s="141">
        <v>2019</v>
      </c>
      <c r="D126" s="141"/>
      <c r="E126" s="141" t="s">
        <v>367</v>
      </c>
      <c r="F126" s="143" t="s">
        <v>275</v>
      </c>
      <c r="G126" s="141" t="s">
        <v>382</v>
      </c>
      <c r="H126" s="142">
        <v>386000000</v>
      </c>
      <c r="I126" s="142"/>
      <c r="J126" s="141" t="s">
        <v>94</v>
      </c>
      <c r="K126" s="141" t="s">
        <v>336</v>
      </c>
      <c r="L126" s="141" t="s">
        <v>443</v>
      </c>
      <c r="M126" s="141" t="str">
        <f t="shared" si="2"/>
        <v>Malawi-2019</v>
      </c>
      <c r="N126" s="142">
        <f>Q126/VLOOKUP(M126,'Economic Country Data'!D:M,7,FALSE)</f>
        <v>517745.06292055157</v>
      </c>
      <c r="O126" s="142">
        <f>(Q126*100/(VLOOKUP(M126,'Economic Country Data'!D:N,11,FALSE))/VLOOKUP(M126,'Economic Country Data'!D:M,7,FALSE))</f>
        <v>517745.06292055157</v>
      </c>
      <c r="P126" s="142">
        <f>Q126/VLOOKUP(M126,'Economic Country Data'!D:M,9,FALSE)</f>
        <v>1401715.1095527359</v>
      </c>
      <c r="Q126" s="142">
        <f t="shared" si="3"/>
        <v>386000000</v>
      </c>
      <c r="R126" s="53"/>
      <c r="S126" s="53"/>
      <c r="T126" s="53"/>
      <c r="U126" s="53"/>
      <c r="V126" s="53"/>
      <c r="W126" s="53"/>
      <c r="X126" s="53"/>
      <c r="Y126" s="53"/>
      <c r="Z126" s="53"/>
      <c r="AA126" s="53"/>
      <c r="AB126" s="53"/>
      <c r="AC126" s="53"/>
      <c r="AD126" s="53"/>
      <c r="AE126" s="53"/>
      <c r="AF126" s="53"/>
    </row>
    <row r="127" spans="1:32" s="56" customFormat="1" ht="15" customHeight="1">
      <c r="A127" s="53"/>
      <c r="B127" s="141" t="s">
        <v>130</v>
      </c>
      <c r="C127" s="141">
        <v>2019</v>
      </c>
      <c r="D127" s="141" t="s">
        <v>239</v>
      </c>
      <c r="E127" s="141" t="s">
        <v>254</v>
      </c>
      <c r="F127" s="141" t="s">
        <v>187</v>
      </c>
      <c r="G127" s="141" t="s">
        <v>234</v>
      </c>
      <c r="H127" s="142">
        <v>24000000</v>
      </c>
      <c r="I127" s="142"/>
      <c r="J127" s="141" t="s">
        <v>94</v>
      </c>
      <c r="K127" s="141" t="s">
        <v>336</v>
      </c>
      <c r="L127" s="141" t="s">
        <v>442</v>
      </c>
      <c r="M127" s="141" t="str">
        <f t="shared" si="2"/>
        <v>Malawi-2019</v>
      </c>
      <c r="N127" s="142">
        <f>Q127/VLOOKUP(M127,'Economic Country Data'!D:M,7,FALSE)</f>
        <v>32191.402875889216</v>
      </c>
      <c r="O127" s="142">
        <f>(Q127*100/(VLOOKUP(M127,'Economic Country Data'!D:N,11,FALSE))/VLOOKUP(M127,'Economic Country Data'!D:M,7,FALSE))</f>
        <v>32191.402875889216</v>
      </c>
      <c r="P127" s="142">
        <f>Q127/VLOOKUP(M127,'Economic Country Data'!D:M,9,FALSE)</f>
        <v>87153.271060273735</v>
      </c>
      <c r="Q127" s="142">
        <f t="shared" si="3"/>
        <v>24000000</v>
      </c>
      <c r="R127" s="53"/>
      <c r="S127" s="53"/>
      <c r="T127" s="53"/>
      <c r="U127" s="53"/>
      <c r="V127" s="53"/>
      <c r="W127" s="53"/>
      <c r="X127" s="53"/>
      <c r="Y127" s="53"/>
      <c r="Z127" s="53"/>
      <c r="AA127" s="53"/>
      <c r="AB127" s="53"/>
      <c r="AC127" s="53"/>
      <c r="AD127" s="53"/>
      <c r="AE127" s="53"/>
      <c r="AF127" s="53"/>
    </row>
    <row r="128" spans="1:32" s="56" customFormat="1" ht="27.6">
      <c r="A128" s="53"/>
      <c r="B128" s="141" t="s">
        <v>130</v>
      </c>
      <c r="C128" s="141">
        <v>2020</v>
      </c>
      <c r="D128" s="141" t="s">
        <v>244</v>
      </c>
      <c r="E128" s="141" t="s">
        <v>261</v>
      </c>
      <c r="F128" s="141" t="s">
        <v>232</v>
      </c>
      <c r="G128" s="143" t="s">
        <v>405</v>
      </c>
      <c r="H128" s="142">
        <v>188310430000</v>
      </c>
      <c r="I128" s="142"/>
      <c r="J128" s="141" t="s">
        <v>94</v>
      </c>
      <c r="K128" s="141" t="s">
        <v>336</v>
      </c>
      <c r="L128" s="141"/>
      <c r="M128" s="141" t="str">
        <f t="shared" si="2"/>
        <v>Malawi-2020</v>
      </c>
      <c r="N128" s="142">
        <f>Q128/VLOOKUP(M128,'Economic Country Data'!D:M,7,FALSE)</f>
        <v>251238855.86189806</v>
      </c>
      <c r="O128" s="142">
        <f>(Q128*100/(VLOOKUP(M128,'Economic Country Data'!D:N,11,FALSE))/VLOOKUP(M128,'Economic Country Data'!D:M,7,FALSE))</f>
        <v>231531675.76819468</v>
      </c>
      <c r="P128" s="142">
        <f>Q128/VLOOKUP(M128,'Economic Country Data'!D:M,9,FALSE)</f>
        <v>635195158.07590747</v>
      </c>
      <c r="Q128" s="142">
        <f t="shared" si="3"/>
        <v>188310430000</v>
      </c>
      <c r="R128" s="53"/>
      <c r="S128" s="53"/>
      <c r="T128" s="53"/>
      <c r="U128" s="53"/>
      <c r="V128" s="53"/>
      <c r="W128" s="53"/>
      <c r="X128" s="53"/>
      <c r="Y128" s="53"/>
      <c r="Z128" s="53"/>
      <c r="AA128" s="53"/>
      <c r="AB128" s="53"/>
      <c r="AC128" s="53"/>
      <c r="AD128" s="53"/>
      <c r="AE128" s="53"/>
      <c r="AF128" s="53"/>
    </row>
    <row r="129" spans="1:32" s="56" customFormat="1" ht="27.6">
      <c r="A129" s="53"/>
      <c r="B129" s="141" t="s">
        <v>130</v>
      </c>
      <c r="C129" s="141">
        <v>2020</v>
      </c>
      <c r="D129" s="141" t="s">
        <v>266</v>
      </c>
      <c r="E129" s="141" t="s">
        <v>268</v>
      </c>
      <c r="F129" s="141" t="s">
        <v>109</v>
      </c>
      <c r="G129" s="141" t="s">
        <v>222</v>
      </c>
      <c r="H129" s="142">
        <v>9290350000</v>
      </c>
      <c r="I129" s="142"/>
      <c r="J129" s="141" t="s">
        <v>94</v>
      </c>
      <c r="K129" s="141" t="s">
        <v>336</v>
      </c>
      <c r="L129" s="141" t="s">
        <v>440</v>
      </c>
      <c r="M129" s="141" t="str">
        <f t="shared" si="2"/>
        <v>Malawi-2020</v>
      </c>
      <c r="N129" s="142">
        <f>Q129/VLOOKUP(M129,'Economic Country Data'!D:M,7,FALSE)</f>
        <v>12394942.248055961</v>
      </c>
      <c r="O129" s="142">
        <f>(Q129*100/(VLOOKUP(M129,'Economic Country Data'!D:N,11,FALSE))/VLOOKUP(M129,'Economic Country Data'!D:M,7,FALSE))</f>
        <v>11422682.768941941</v>
      </c>
      <c r="P129" s="142">
        <f>Q129/VLOOKUP(M129,'Economic Country Data'!D:M,9,FALSE)</f>
        <v>31337538.42965845</v>
      </c>
      <c r="Q129" s="142">
        <f t="shared" si="3"/>
        <v>9290350000</v>
      </c>
      <c r="R129" s="53"/>
      <c r="S129" s="53"/>
      <c r="T129" s="53"/>
      <c r="U129" s="53"/>
      <c r="V129" s="53"/>
      <c r="W129" s="53"/>
      <c r="X129" s="53"/>
      <c r="Y129" s="53"/>
      <c r="Z129" s="53"/>
      <c r="AA129" s="53"/>
      <c r="AB129" s="53"/>
      <c r="AC129" s="53"/>
      <c r="AD129" s="53"/>
      <c r="AE129" s="53"/>
      <c r="AF129" s="53"/>
    </row>
    <row r="130" spans="1:32" s="56" customFormat="1" ht="27.6">
      <c r="A130" s="53"/>
      <c r="B130" s="141" t="s">
        <v>130</v>
      </c>
      <c r="C130" s="141">
        <v>2020</v>
      </c>
      <c r="D130" s="141" t="s">
        <v>262</v>
      </c>
      <c r="E130" s="141" t="s">
        <v>263</v>
      </c>
      <c r="F130" s="141" t="s">
        <v>232</v>
      </c>
      <c r="G130" s="143" t="s">
        <v>405</v>
      </c>
      <c r="H130" s="142">
        <v>5732699000</v>
      </c>
      <c r="I130" s="142"/>
      <c r="J130" s="141" t="s">
        <v>94</v>
      </c>
      <c r="K130" s="141" t="s">
        <v>336</v>
      </c>
      <c r="L130" s="141" t="s">
        <v>438</v>
      </c>
      <c r="M130" s="141" t="str">
        <f t="shared" si="2"/>
        <v>Malawi-2020</v>
      </c>
      <c r="N130" s="142">
        <f>Q130/VLOOKUP(M130,'Economic Country Data'!D:M,7,FALSE)</f>
        <v>7648417.2319114096</v>
      </c>
      <c r="O130" s="142">
        <f>(Q130*100/(VLOOKUP(M130,'Economic Country Data'!D:N,11,FALSE))/VLOOKUP(M130,'Economic Country Data'!D:M,7,FALSE))</f>
        <v>7048475.2551659178</v>
      </c>
      <c r="P130" s="142">
        <f>Q130/VLOOKUP(M130,'Economic Country Data'!D:M,9,FALSE)</f>
        <v>19337126.719463158</v>
      </c>
      <c r="Q130" s="142">
        <f t="shared" si="3"/>
        <v>5732699000</v>
      </c>
      <c r="R130" s="53"/>
      <c r="S130" s="53"/>
      <c r="T130" s="53"/>
      <c r="U130" s="53"/>
      <c r="V130" s="53"/>
      <c r="W130" s="53"/>
      <c r="X130" s="53"/>
      <c r="Y130" s="53"/>
      <c r="Z130" s="53"/>
      <c r="AA130" s="53"/>
      <c r="AB130" s="53"/>
      <c r="AC130" s="53"/>
      <c r="AD130" s="53"/>
      <c r="AE130" s="53"/>
      <c r="AF130" s="53"/>
    </row>
    <row r="131" spans="1:32" s="56" customFormat="1" ht="27.6">
      <c r="A131" s="53"/>
      <c r="B131" s="141" t="s">
        <v>130</v>
      </c>
      <c r="C131" s="141">
        <v>2020</v>
      </c>
      <c r="D131" s="141" t="s">
        <v>266</v>
      </c>
      <c r="E131" s="141" t="s">
        <v>256</v>
      </c>
      <c r="F131" s="141" t="s">
        <v>109</v>
      </c>
      <c r="G131" s="141" t="s">
        <v>409</v>
      </c>
      <c r="H131" s="142">
        <v>5172900000</v>
      </c>
      <c r="I131" s="142"/>
      <c r="J131" s="141" t="s">
        <v>160</v>
      </c>
      <c r="K131" s="141" t="s">
        <v>336</v>
      </c>
      <c r="L131" s="141" t="s">
        <v>440</v>
      </c>
      <c r="M131" s="141" t="str">
        <f t="shared" si="2"/>
        <v>Malawi-2020</v>
      </c>
      <c r="N131" s="142">
        <f>Q131/VLOOKUP(M131,'Economic Country Data'!D:M,7,FALSE)</f>
        <v>6901548.031556258</v>
      </c>
      <c r="O131" s="142">
        <f>(Q131*100/(VLOOKUP(M131,'Economic Country Data'!D:N,11,FALSE))/VLOOKUP(M131,'Economic Country Data'!D:M,7,FALSE))</f>
        <v>6360190.4874907574</v>
      </c>
      <c r="P131" s="142">
        <f>Q131/VLOOKUP(M131,'Economic Country Data'!D:M,9,FALSE)</f>
        <v>17448853.115628604</v>
      </c>
      <c r="Q131" s="142">
        <f t="shared" si="3"/>
        <v>5172900000</v>
      </c>
      <c r="R131" s="53"/>
      <c r="S131" s="53"/>
      <c r="T131" s="53"/>
      <c r="U131" s="53"/>
      <c r="V131" s="53"/>
      <c r="W131" s="53"/>
      <c r="X131" s="53"/>
      <c r="Y131" s="53"/>
      <c r="Z131" s="53"/>
      <c r="AA131" s="53"/>
      <c r="AB131" s="53"/>
      <c r="AC131" s="53"/>
      <c r="AD131" s="53"/>
      <c r="AE131" s="53"/>
      <c r="AF131" s="53"/>
    </row>
    <row r="132" spans="1:32" s="56" customFormat="1" ht="27.6">
      <c r="A132" s="53"/>
      <c r="B132" s="141" t="s">
        <v>130</v>
      </c>
      <c r="C132" s="141">
        <v>2020</v>
      </c>
      <c r="D132" s="141" t="s">
        <v>244</v>
      </c>
      <c r="E132" s="141" t="s">
        <v>257</v>
      </c>
      <c r="F132" s="143" t="s">
        <v>275</v>
      </c>
      <c r="G132" s="141" t="s">
        <v>382</v>
      </c>
      <c r="H132" s="142">
        <v>2264110000</v>
      </c>
      <c r="I132" s="142"/>
      <c r="J132" s="141" t="s">
        <v>94</v>
      </c>
      <c r="K132" s="141" t="s">
        <v>336</v>
      </c>
      <c r="L132" s="141" t="s">
        <v>441</v>
      </c>
      <c r="M132" s="141" t="str">
        <f t="shared" si="2"/>
        <v>Malawi-2020</v>
      </c>
      <c r="N132" s="142">
        <f>Q132/VLOOKUP(M132,'Economic Country Data'!D:M,7,FALSE)</f>
        <v>3020716.4093113802</v>
      </c>
      <c r="O132" s="142">
        <f>(Q132*100/(VLOOKUP(M132,'Economic Country Data'!D:N,11,FALSE))/VLOOKUP(M132,'Economic Country Data'!D:M,7,FALSE))</f>
        <v>2783771.3631875156</v>
      </c>
      <c r="P132" s="142">
        <f>Q132/VLOOKUP(M132,'Economic Country Data'!D:M,9,FALSE)</f>
        <v>7637132.522883852</v>
      </c>
      <c r="Q132" s="142">
        <f t="shared" si="3"/>
        <v>2264110000</v>
      </c>
      <c r="R132" s="53"/>
      <c r="S132" s="53"/>
      <c r="T132" s="53"/>
      <c r="U132" s="53"/>
      <c r="V132" s="53"/>
      <c r="W132" s="53"/>
      <c r="X132" s="53"/>
      <c r="Y132" s="53"/>
      <c r="Z132" s="53"/>
      <c r="AA132" s="53"/>
      <c r="AB132" s="53"/>
      <c r="AC132" s="53"/>
      <c r="AD132" s="53"/>
      <c r="AE132" s="53"/>
      <c r="AF132" s="53"/>
    </row>
    <row r="133" spans="1:32" s="56" customFormat="1" ht="27.6">
      <c r="A133" s="53"/>
      <c r="B133" s="141" t="s">
        <v>130</v>
      </c>
      <c r="C133" s="141">
        <v>2020</v>
      </c>
      <c r="D133" s="141" t="s">
        <v>266</v>
      </c>
      <c r="E133" s="141" t="s">
        <v>267</v>
      </c>
      <c r="F133" s="141" t="s">
        <v>109</v>
      </c>
      <c r="G133" s="141" t="s">
        <v>222</v>
      </c>
      <c r="H133" s="142">
        <v>1136490000</v>
      </c>
      <c r="I133" s="142"/>
      <c r="J133" s="141" t="s">
        <v>94</v>
      </c>
      <c r="K133" s="141" t="s">
        <v>336</v>
      </c>
      <c r="L133" s="141" t="s">
        <v>438</v>
      </c>
      <c r="M133" s="141" t="str">
        <f t="shared" si="2"/>
        <v>Malawi-2020</v>
      </c>
      <c r="N133" s="142">
        <f>Q133/VLOOKUP(M133,'Economic Country Data'!D:M,7,FALSE)</f>
        <v>1516275.2657858015</v>
      </c>
      <c r="O133" s="142">
        <f>(Q133*100/(VLOOKUP(M133,'Economic Country Data'!D:N,11,FALSE))/VLOOKUP(M133,'Economic Country Data'!D:M,7,FALSE))</f>
        <v>1397338.608348967</v>
      </c>
      <c r="P133" s="142">
        <f>Q133/VLOOKUP(M133,'Economic Country Data'!D:M,9,FALSE)</f>
        <v>3833526.0835084287</v>
      </c>
      <c r="Q133" s="142">
        <f t="shared" si="3"/>
        <v>1136490000</v>
      </c>
      <c r="R133" s="53"/>
      <c r="S133" s="53"/>
      <c r="T133" s="53"/>
      <c r="U133" s="53"/>
      <c r="V133" s="53"/>
      <c r="W133" s="53"/>
      <c r="X133" s="53"/>
      <c r="Y133" s="53"/>
      <c r="Z133" s="53"/>
      <c r="AA133" s="53"/>
      <c r="AB133" s="53"/>
      <c r="AC133" s="53"/>
      <c r="AD133" s="53"/>
      <c r="AE133" s="53"/>
      <c r="AF133" s="53"/>
    </row>
    <row r="134" spans="1:32" s="56" customFormat="1" ht="14.4">
      <c r="A134" s="53"/>
      <c r="B134" s="141" t="s">
        <v>130</v>
      </c>
      <c r="C134" s="141">
        <v>2020</v>
      </c>
      <c r="D134" s="141" t="s">
        <v>242</v>
      </c>
      <c r="E134" s="141" t="s">
        <v>271</v>
      </c>
      <c r="F134" s="143" t="s">
        <v>229</v>
      </c>
      <c r="G134" s="143" t="s">
        <v>349</v>
      </c>
      <c r="H134" s="142">
        <v>1024640000.0000001</v>
      </c>
      <c r="I134" s="142"/>
      <c r="J134" s="141" t="s">
        <v>94</v>
      </c>
      <c r="K134" s="141" t="s">
        <v>336</v>
      </c>
      <c r="L134" s="141" t="s">
        <v>440</v>
      </c>
      <c r="M134" s="141" t="str">
        <f t="shared" si="2"/>
        <v>Malawi-2020</v>
      </c>
      <c r="N134" s="142">
        <f>Q134/VLOOKUP(M134,'Economic Country Data'!D:M,7,FALSE)</f>
        <v>1367047.9180061098</v>
      </c>
      <c r="O134" s="142">
        <f>(Q134*100/(VLOOKUP(M134,'Economic Country Data'!D:N,11,FALSE))/VLOOKUP(M134,'Economic Country Data'!D:M,7,FALSE))</f>
        <v>1259816.6562474687</v>
      </c>
      <c r="P134" s="142">
        <f>Q134/VLOOKUP(M134,'Economic Country Data'!D:M,9,FALSE)</f>
        <v>3456241.732180729</v>
      </c>
      <c r="Q134" s="142">
        <f t="shared" si="3"/>
        <v>1024640000.0000001</v>
      </c>
      <c r="R134" s="53"/>
      <c r="S134" s="53"/>
      <c r="T134" s="53"/>
      <c r="U134" s="53"/>
      <c r="V134" s="53"/>
      <c r="W134" s="53"/>
      <c r="X134" s="53"/>
      <c r="Y134" s="53"/>
      <c r="Z134" s="53"/>
      <c r="AA134" s="53"/>
      <c r="AB134" s="53"/>
      <c r="AC134" s="53"/>
      <c r="AD134" s="53"/>
      <c r="AE134" s="53"/>
      <c r="AF134" s="53"/>
    </row>
    <row r="135" spans="1:32" s="56" customFormat="1" ht="27.6">
      <c r="A135" s="53"/>
      <c r="B135" s="141" t="s">
        <v>130</v>
      </c>
      <c r="C135" s="141">
        <v>2020</v>
      </c>
      <c r="D135" s="141" t="s">
        <v>244</v>
      </c>
      <c r="E135" s="141" t="s">
        <v>270</v>
      </c>
      <c r="F135" s="143" t="s">
        <v>232</v>
      </c>
      <c r="G135" s="143" t="s">
        <v>405</v>
      </c>
      <c r="H135" s="142">
        <v>493468266</v>
      </c>
      <c r="I135" s="142"/>
      <c r="J135" s="141" t="s">
        <v>94</v>
      </c>
      <c r="K135" s="141" t="s">
        <v>336</v>
      </c>
      <c r="L135" s="141" t="s">
        <v>440</v>
      </c>
      <c r="M135" s="141" t="str">
        <f t="shared" si="2"/>
        <v>Malawi-2020</v>
      </c>
      <c r="N135" s="142">
        <f>Q135/VLOOKUP(M135,'Economic Country Data'!D:M,7,FALSE)</f>
        <v>658372.46802524314</v>
      </c>
      <c r="O135" s="142">
        <f>(Q135*100/(VLOOKUP(M135,'Economic Country Data'!D:N,11,FALSE))/VLOOKUP(M135,'Economic Country Data'!D:M,7,FALSE))</f>
        <v>606729.72052267764</v>
      </c>
      <c r="P135" s="142">
        <f>Q135/VLOOKUP(M135,'Economic Country Data'!D:M,9,FALSE)</f>
        <v>1664531.5568941878</v>
      </c>
      <c r="Q135" s="142">
        <f t="shared" si="3"/>
        <v>493468266</v>
      </c>
      <c r="R135" s="53"/>
      <c r="S135" s="53"/>
      <c r="T135" s="53"/>
      <c r="U135" s="53"/>
      <c r="V135" s="53"/>
      <c r="W135" s="53"/>
      <c r="X135" s="53"/>
      <c r="Y135" s="53"/>
      <c r="Z135" s="53"/>
      <c r="AA135" s="53"/>
      <c r="AB135" s="53"/>
      <c r="AC135" s="53"/>
      <c r="AD135" s="53"/>
      <c r="AE135" s="53"/>
      <c r="AF135" s="53"/>
    </row>
    <row r="136" spans="1:32" s="56" customFormat="1" ht="27.6">
      <c r="A136" s="53"/>
      <c r="B136" s="141" t="s">
        <v>130</v>
      </c>
      <c r="C136" s="141">
        <v>2020</v>
      </c>
      <c r="D136" s="141"/>
      <c r="E136" s="141" t="s">
        <v>367</v>
      </c>
      <c r="F136" s="143" t="s">
        <v>275</v>
      </c>
      <c r="G136" s="141" t="s">
        <v>382</v>
      </c>
      <c r="H136" s="142">
        <v>478000000</v>
      </c>
      <c r="I136" s="142"/>
      <c r="J136" s="141" t="s">
        <v>94</v>
      </c>
      <c r="K136" s="141" t="s">
        <v>336</v>
      </c>
      <c r="L136" s="141" t="s">
        <v>439</v>
      </c>
      <c r="M136" s="141" t="str">
        <f t="shared" si="2"/>
        <v>Malawi-2020</v>
      </c>
      <c r="N136" s="142">
        <f>Q136/VLOOKUP(M136,'Economic Country Data'!D:M,7,FALSE)</f>
        <v>637735.11165572342</v>
      </c>
      <c r="O136" s="142">
        <f>(Q136*100/(VLOOKUP(M136,'Economic Country Data'!D:N,11,FALSE))/VLOOKUP(M136,'Economic Country Data'!D:M,7,FALSE))</f>
        <v>587711.15873505815</v>
      </c>
      <c r="P136" s="142">
        <f>Q136/VLOOKUP(M136,'Economic Country Data'!D:M,9,FALSE)</f>
        <v>1612355.1178778776</v>
      </c>
      <c r="Q136" s="142">
        <f t="shared" si="3"/>
        <v>478000000</v>
      </c>
      <c r="R136" s="53"/>
      <c r="S136" s="53"/>
      <c r="T136" s="53"/>
      <c r="U136" s="53"/>
      <c r="V136" s="53"/>
      <c r="W136" s="53"/>
      <c r="X136" s="53"/>
      <c r="Y136" s="53"/>
      <c r="Z136" s="53"/>
      <c r="AA136" s="53"/>
      <c r="AB136" s="53"/>
      <c r="AC136" s="53"/>
      <c r="AD136" s="53"/>
      <c r="AE136" s="53"/>
      <c r="AF136" s="53"/>
    </row>
    <row r="137" spans="1:32" s="56" customFormat="1" ht="14.4">
      <c r="A137" s="53"/>
      <c r="B137" s="141" t="s">
        <v>130</v>
      </c>
      <c r="C137" s="141">
        <v>2020</v>
      </c>
      <c r="D137" s="141" t="s">
        <v>264</v>
      </c>
      <c r="E137" s="141" t="s">
        <v>265</v>
      </c>
      <c r="F137" s="141" t="s">
        <v>187</v>
      </c>
      <c r="G137" s="141" t="s">
        <v>353</v>
      </c>
      <c r="H137" s="142">
        <v>392184520</v>
      </c>
      <c r="I137" s="142"/>
      <c r="J137" s="141" t="s">
        <v>94</v>
      </c>
      <c r="K137" s="141" t="s">
        <v>336</v>
      </c>
      <c r="L137" s="141" t="s">
        <v>438</v>
      </c>
      <c r="M137" s="141" t="str">
        <f t="shared" si="2"/>
        <v>Malawi-2020</v>
      </c>
      <c r="N137" s="142">
        <f>Q137/VLOOKUP(M137,'Economic Country Data'!D:M,7,FALSE)</f>
        <v>523242.34027582902</v>
      </c>
      <c r="O137" s="142">
        <f>(Q137*100/(VLOOKUP(M137,'Economic Country Data'!D:N,11,FALSE))/VLOOKUP(M137,'Economic Country Data'!D:M,7,FALSE))</f>
        <v>482199.20227437781</v>
      </c>
      <c r="P137" s="142">
        <f>Q137/VLOOKUP(M137,'Economic Country Data'!D:M,9,FALSE)</f>
        <v>1322888.5313273615</v>
      </c>
      <c r="Q137" s="142">
        <f t="shared" si="3"/>
        <v>392184520</v>
      </c>
      <c r="R137" s="53"/>
      <c r="S137" s="53"/>
      <c r="T137" s="53"/>
      <c r="U137" s="53"/>
      <c r="V137" s="53"/>
      <c r="W137" s="53"/>
      <c r="X137" s="53"/>
      <c r="Y137" s="53"/>
      <c r="Z137" s="53"/>
      <c r="AA137" s="53"/>
      <c r="AB137" s="53"/>
      <c r="AC137" s="53"/>
      <c r="AD137" s="53"/>
      <c r="AE137" s="53"/>
      <c r="AF137" s="53"/>
    </row>
    <row r="138" spans="1:32" s="56" customFormat="1" ht="14.4">
      <c r="A138" s="53"/>
      <c r="B138" s="141" t="s">
        <v>130</v>
      </c>
      <c r="C138" s="141">
        <v>2020</v>
      </c>
      <c r="D138" s="141" t="s">
        <v>242</v>
      </c>
      <c r="E138" s="141" t="s">
        <v>272</v>
      </c>
      <c r="F138" s="143" t="s">
        <v>229</v>
      </c>
      <c r="G138" s="143" t="s">
        <v>349</v>
      </c>
      <c r="H138" s="142">
        <v>100000000</v>
      </c>
      <c r="I138" s="142"/>
      <c r="J138" s="141" t="s">
        <v>94</v>
      </c>
      <c r="K138" s="141" t="s">
        <v>336</v>
      </c>
      <c r="L138" s="141" t="s">
        <v>440</v>
      </c>
      <c r="M138" s="141" t="str">
        <f t="shared" ref="M138:M201" si="4">B138 &amp; "-" &amp; C138</f>
        <v>Malawi-2020</v>
      </c>
      <c r="N138" s="142">
        <f>Q138/VLOOKUP(M138,'Economic Country Data'!D:M,7,FALSE)</f>
        <v>133417.38737567436</v>
      </c>
      <c r="O138" s="142">
        <f>(Q138*100/(VLOOKUP(M138,'Economic Country Data'!D:N,11,FALSE))/VLOOKUP(M138,'Economic Country Data'!D:M,7,FALSE))</f>
        <v>122952.12525838036</v>
      </c>
      <c r="P138" s="142">
        <f>Q138/VLOOKUP(M138,'Economic Country Data'!D:M,9,FALSE)</f>
        <v>337312.78616691998</v>
      </c>
      <c r="Q138" s="142">
        <f t="shared" ref="Q138:Q201" si="5">IF(ISNUMBER(I138),I138,H138)</f>
        <v>100000000</v>
      </c>
      <c r="R138" s="53"/>
      <c r="S138" s="53"/>
      <c r="T138" s="53"/>
      <c r="U138" s="53"/>
      <c r="V138" s="53"/>
      <c r="W138" s="53"/>
      <c r="X138" s="53"/>
      <c r="Y138" s="53"/>
      <c r="Z138" s="53"/>
      <c r="AA138" s="53"/>
      <c r="AB138" s="53"/>
      <c r="AC138" s="53"/>
      <c r="AD138" s="53"/>
      <c r="AE138" s="53"/>
      <c r="AF138" s="53"/>
    </row>
    <row r="139" spans="1:32" s="56" customFormat="1" ht="27.6">
      <c r="A139" s="53"/>
      <c r="B139" s="141" t="s">
        <v>130</v>
      </c>
      <c r="C139" s="141">
        <v>2020</v>
      </c>
      <c r="D139" s="141" t="s">
        <v>239</v>
      </c>
      <c r="E139" s="141" t="s">
        <v>254</v>
      </c>
      <c r="F139" s="141" t="s">
        <v>187</v>
      </c>
      <c r="G139" s="141" t="s">
        <v>234</v>
      </c>
      <c r="H139" s="142">
        <v>73580000</v>
      </c>
      <c r="I139" s="142"/>
      <c r="J139" s="141" t="s">
        <v>94</v>
      </c>
      <c r="K139" s="141" t="s">
        <v>336</v>
      </c>
      <c r="L139" s="141" t="s">
        <v>442</v>
      </c>
      <c r="M139" s="141" t="str">
        <f t="shared" si="4"/>
        <v>Malawi-2020</v>
      </c>
      <c r="N139" s="142">
        <f>Q139/VLOOKUP(M139,'Economic Country Data'!D:M,7,FALSE)</f>
        <v>98168.513631021182</v>
      </c>
      <c r="O139" s="142">
        <f>(Q139*100/(VLOOKUP(M139,'Economic Country Data'!D:N,11,FALSE))/VLOOKUP(M139,'Economic Country Data'!D:M,7,FALSE))</f>
        <v>90468.173765116269</v>
      </c>
      <c r="P139" s="142">
        <f>Q139/VLOOKUP(M139,'Economic Country Data'!D:M,9,FALSE)</f>
        <v>248194.74806161973</v>
      </c>
      <c r="Q139" s="142">
        <f t="shared" si="5"/>
        <v>73580000</v>
      </c>
      <c r="R139" s="53"/>
      <c r="S139" s="53"/>
      <c r="T139" s="53"/>
      <c r="U139" s="53"/>
      <c r="V139" s="53"/>
      <c r="W139" s="53"/>
      <c r="X139" s="53"/>
      <c r="Y139" s="53"/>
      <c r="Z139" s="53"/>
      <c r="AA139" s="53"/>
      <c r="AB139" s="53"/>
      <c r="AC139" s="53"/>
      <c r="AD139" s="53"/>
      <c r="AE139" s="53"/>
      <c r="AF139" s="53"/>
    </row>
    <row r="140" spans="1:32" s="56" customFormat="1" ht="27.6">
      <c r="A140" s="53"/>
      <c r="B140" s="141" t="s">
        <v>130</v>
      </c>
      <c r="C140" s="141">
        <v>2020</v>
      </c>
      <c r="D140" s="141" t="s">
        <v>244</v>
      </c>
      <c r="E140" s="141" t="s">
        <v>392</v>
      </c>
      <c r="F140" s="143" t="s">
        <v>232</v>
      </c>
      <c r="G140" s="143" t="s">
        <v>405</v>
      </c>
      <c r="H140" s="142">
        <v>45010000</v>
      </c>
      <c r="I140" s="142"/>
      <c r="J140" s="141" t="s">
        <v>94</v>
      </c>
      <c r="K140" s="141" t="s">
        <v>336</v>
      </c>
      <c r="L140" s="141" t="s">
        <v>439</v>
      </c>
      <c r="M140" s="141" t="str">
        <f t="shared" si="4"/>
        <v>Malawi-2020</v>
      </c>
      <c r="N140" s="142">
        <f>Q140/VLOOKUP(M140,'Economic Country Data'!D:M,7,FALSE)</f>
        <v>60051.166057791022</v>
      </c>
      <c r="O140" s="142">
        <f>(Q140*100/(VLOOKUP(M140,'Economic Country Data'!D:N,11,FALSE))/VLOOKUP(M140,'Economic Country Data'!D:M,7,FALSE))</f>
        <v>55340.751578796997</v>
      </c>
      <c r="P140" s="142">
        <f>Q140/VLOOKUP(M140,'Economic Country Data'!D:M,9,FALSE)</f>
        <v>151824.48505373069</v>
      </c>
      <c r="Q140" s="142">
        <f t="shared" si="5"/>
        <v>45010000</v>
      </c>
      <c r="R140" s="53"/>
      <c r="S140" s="53"/>
      <c r="T140" s="53"/>
      <c r="U140" s="53"/>
      <c r="V140" s="53"/>
      <c r="W140" s="53"/>
      <c r="X140" s="53"/>
      <c r="Y140" s="53"/>
      <c r="Z140" s="53"/>
      <c r="AA140" s="53"/>
      <c r="AB140" s="53"/>
      <c r="AC140" s="53"/>
      <c r="AD140" s="53"/>
      <c r="AE140" s="53"/>
      <c r="AF140" s="53"/>
    </row>
    <row r="141" spans="1:32" s="56" customFormat="1" ht="14.4">
      <c r="A141" s="53"/>
      <c r="B141" s="141" t="s">
        <v>130</v>
      </c>
      <c r="C141" s="141">
        <v>2021</v>
      </c>
      <c r="D141" s="141" t="s">
        <v>242</v>
      </c>
      <c r="E141" s="141" t="s">
        <v>269</v>
      </c>
      <c r="F141" s="141" t="s">
        <v>229</v>
      </c>
      <c r="G141" s="141" t="s">
        <v>349</v>
      </c>
      <c r="H141" s="142">
        <v>17730799570</v>
      </c>
      <c r="I141" s="142"/>
      <c r="J141" s="141" t="s">
        <v>94</v>
      </c>
      <c r="K141" s="141" t="s">
        <v>336</v>
      </c>
      <c r="L141" s="141" t="s">
        <v>440</v>
      </c>
      <c r="M141" s="141" t="str">
        <f t="shared" si="4"/>
        <v>Malawi-2021</v>
      </c>
      <c r="N141" s="142">
        <f>Q141/VLOOKUP(M141,'Economic Country Data'!D:M,7,FALSE)</f>
        <v>22367152.384965107</v>
      </c>
      <c r="O141" s="142">
        <f>(Q141*100/(VLOOKUP(M141,'Economic Country Data'!D:N,11,FALSE))/VLOOKUP(M141,'Economic Country Data'!D:M,7,FALSE))</f>
        <v>19005076.492620256</v>
      </c>
      <c r="P141" s="142">
        <f>Q141/VLOOKUP(M141,'Economic Country Data'!D:M,9,FALSE)</f>
        <v>57134490.26448483</v>
      </c>
      <c r="Q141" s="142">
        <f t="shared" si="5"/>
        <v>17730799570</v>
      </c>
      <c r="R141" s="53"/>
      <c r="S141" s="53"/>
      <c r="T141" s="53"/>
      <c r="U141" s="53"/>
      <c r="V141" s="53"/>
      <c r="W141" s="53"/>
      <c r="X141" s="53"/>
      <c r="Y141" s="53"/>
      <c r="Z141" s="53"/>
      <c r="AA141" s="53"/>
      <c r="AB141" s="53"/>
      <c r="AC141" s="53"/>
      <c r="AD141" s="53"/>
      <c r="AE141" s="53"/>
      <c r="AF141" s="53"/>
    </row>
    <row r="142" spans="1:32" s="56" customFormat="1" ht="27.6">
      <c r="A142" s="53"/>
      <c r="B142" s="141" t="s">
        <v>130</v>
      </c>
      <c r="C142" s="141">
        <v>2021</v>
      </c>
      <c r="D142" s="141" t="s">
        <v>266</v>
      </c>
      <c r="E142" s="141" t="s">
        <v>268</v>
      </c>
      <c r="F142" s="141" t="s">
        <v>109</v>
      </c>
      <c r="G142" s="141" t="s">
        <v>222</v>
      </c>
      <c r="H142" s="142">
        <v>11701963500</v>
      </c>
      <c r="I142" s="142"/>
      <c r="J142" s="141" t="s">
        <v>94</v>
      </c>
      <c r="K142" s="141" t="s">
        <v>336</v>
      </c>
      <c r="L142" s="141" t="s">
        <v>440</v>
      </c>
      <c r="M142" s="141" t="str">
        <f t="shared" si="4"/>
        <v>Malawi-2021</v>
      </c>
      <c r="N142" s="142">
        <f>Q142/VLOOKUP(M142,'Economic Country Data'!D:M,7,FALSE)</f>
        <v>14761861.120502172</v>
      </c>
      <c r="O142" s="142">
        <f>(Q142*100/(VLOOKUP(M142,'Economic Country Data'!D:N,11,FALSE))/VLOOKUP(M142,'Economic Country Data'!D:M,7,FALSE))</f>
        <v>12542960.093443222</v>
      </c>
      <c r="P142" s="142">
        <f>Q142/VLOOKUP(M142,'Economic Country Data'!D:M,9,FALSE)</f>
        <v>37707589.949712962</v>
      </c>
      <c r="Q142" s="142">
        <f t="shared" si="5"/>
        <v>11701963500</v>
      </c>
      <c r="R142" s="53"/>
      <c r="S142" s="53"/>
      <c r="T142" s="53"/>
      <c r="U142" s="53"/>
      <c r="V142" s="53"/>
      <c r="W142" s="53"/>
      <c r="X142" s="53"/>
      <c r="Y142" s="53"/>
      <c r="Z142" s="53"/>
      <c r="AA142" s="53"/>
      <c r="AB142" s="53"/>
      <c r="AC142" s="53"/>
      <c r="AD142" s="53"/>
      <c r="AE142" s="53"/>
      <c r="AF142" s="53"/>
    </row>
    <row r="143" spans="1:32" s="56" customFormat="1" ht="27.6">
      <c r="A143" s="53"/>
      <c r="B143" s="141" t="s">
        <v>130</v>
      </c>
      <c r="C143" s="141">
        <v>2021</v>
      </c>
      <c r="D143" s="141" t="s">
        <v>239</v>
      </c>
      <c r="E143" s="141" t="s">
        <v>258</v>
      </c>
      <c r="F143" s="141" t="s">
        <v>187</v>
      </c>
      <c r="G143" s="141" t="s">
        <v>408</v>
      </c>
      <c r="H143" s="147">
        <v>6027390000</v>
      </c>
      <c r="I143" s="142"/>
      <c r="J143" s="141" t="s">
        <v>160</v>
      </c>
      <c r="K143" s="141" t="s">
        <v>336</v>
      </c>
      <c r="L143" s="141" t="s">
        <v>439</v>
      </c>
      <c r="M143" s="141" t="str">
        <f t="shared" si="4"/>
        <v>Malawi-2021</v>
      </c>
      <c r="N143" s="142">
        <f>Q143/VLOOKUP(M143,'Economic Country Data'!D:M,7,FALSE)</f>
        <v>7603467.0676509617</v>
      </c>
      <c r="O143" s="142">
        <f>(Q143*100/(VLOOKUP(M143,'Economic Country Data'!D:N,11,FALSE))/VLOOKUP(M143,'Economic Country Data'!D:M,7,FALSE))</f>
        <v>6460566.4030330246</v>
      </c>
      <c r="P143" s="142">
        <f>Q143/VLOOKUP(M143,'Economic Country Data'!D:M,9,FALSE)</f>
        <v>19422240.599793393</v>
      </c>
      <c r="Q143" s="142">
        <f t="shared" si="5"/>
        <v>6027390000</v>
      </c>
      <c r="R143" s="53"/>
      <c r="S143" s="53"/>
      <c r="T143" s="53"/>
      <c r="U143" s="53"/>
      <c r="V143" s="53"/>
      <c r="W143" s="53"/>
      <c r="X143" s="53"/>
      <c r="Y143" s="53"/>
      <c r="Z143" s="53"/>
      <c r="AA143" s="53"/>
      <c r="AB143" s="53"/>
      <c r="AC143" s="53"/>
      <c r="AD143" s="53"/>
      <c r="AE143" s="53"/>
      <c r="AF143" s="53"/>
    </row>
    <row r="144" spans="1:32" s="56" customFormat="1" ht="14.4">
      <c r="A144" s="53"/>
      <c r="B144" s="141" t="s">
        <v>130</v>
      </c>
      <c r="C144" s="141">
        <v>2021</v>
      </c>
      <c r="D144" s="141" t="s">
        <v>255</v>
      </c>
      <c r="E144" s="141" t="s">
        <v>256</v>
      </c>
      <c r="F144" s="141" t="s">
        <v>109</v>
      </c>
      <c r="G144" s="141" t="s">
        <v>409</v>
      </c>
      <c r="H144" s="142">
        <v>5172900000</v>
      </c>
      <c r="I144" s="142"/>
      <c r="J144" s="141" t="s">
        <v>160</v>
      </c>
      <c r="K144" s="141" t="s">
        <v>336</v>
      </c>
      <c r="L144" s="141" t="s">
        <v>439</v>
      </c>
      <c r="M144" s="141" t="str">
        <f t="shared" si="4"/>
        <v>Malawi-2021</v>
      </c>
      <c r="N144" s="142">
        <f>Q144/VLOOKUP(M144,'Economic Country Data'!D:M,7,FALSE)</f>
        <v>6525540.0420831675</v>
      </c>
      <c r="O144" s="142">
        <f>(Q144*100/(VLOOKUP(M144,'Economic Country Data'!D:N,11,FALSE))/VLOOKUP(M144,'Economic Country Data'!D:M,7,FALSE))</f>
        <v>5544665.9244299</v>
      </c>
      <c r="P144" s="142">
        <f>Q144/VLOOKUP(M144,'Economic Country Data'!D:M,9,FALSE)</f>
        <v>16668791.699005911</v>
      </c>
      <c r="Q144" s="142">
        <f t="shared" si="5"/>
        <v>5172900000</v>
      </c>
      <c r="R144" s="53"/>
      <c r="S144" s="53"/>
      <c r="T144" s="53"/>
      <c r="U144" s="53"/>
      <c r="V144" s="53"/>
      <c r="W144" s="53"/>
      <c r="X144" s="53"/>
      <c r="Y144" s="53"/>
      <c r="Z144" s="53"/>
      <c r="AA144" s="53"/>
      <c r="AB144" s="53"/>
      <c r="AC144" s="53"/>
      <c r="AD144" s="53"/>
      <c r="AE144" s="53"/>
      <c r="AF144" s="53"/>
    </row>
    <row r="145" spans="1:32" s="56" customFormat="1" ht="14.4">
      <c r="A145" s="53"/>
      <c r="B145" s="141" t="s">
        <v>130</v>
      </c>
      <c r="C145" s="141">
        <v>2021</v>
      </c>
      <c r="D145" s="141" t="s">
        <v>244</v>
      </c>
      <c r="E145" s="141" t="s">
        <v>391</v>
      </c>
      <c r="F145" s="143" t="s">
        <v>232</v>
      </c>
      <c r="G145" s="143" t="s">
        <v>347</v>
      </c>
      <c r="H145" s="142">
        <v>1015400000</v>
      </c>
      <c r="I145" s="142"/>
      <c r="J145" s="141" t="s">
        <v>94</v>
      </c>
      <c r="K145" s="141" t="s">
        <v>336</v>
      </c>
      <c r="L145" s="141" t="s">
        <v>439</v>
      </c>
      <c r="M145" s="141" t="str">
        <f t="shared" si="4"/>
        <v>Malawi-2021</v>
      </c>
      <c r="N145" s="142">
        <f>Q145/VLOOKUP(M145,'Economic Country Data'!D:M,7,FALSE)</f>
        <v>1280912.7102266133</v>
      </c>
      <c r="O145" s="142">
        <f>(Q145*100/(VLOOKUP(M145,'Economic Country Data'!D:N,11,FALSE))/VLOOKUP(M145,'Economic Country Data'!D:M,7,FALSE))</f>
        <v>1088374.7568416402</v>
      </c>
      <c r="P145" s="142">
        <f>Q145/VLOOKUP(M145,'Economic Country Data'!D:M,9,FALSE)</f>
        <v>3271954.0472792056</v>
      </c>
      <c r="Q145" s="142">
        <f t="shared" si="5"/>
        <v>1015400000</v>
      </c>
      <c r="R145" s="53"/>
      <c r="S145" s="53"/>
      <c r="T145" s="53"/>
      <c r="U145" s="53"/>
      <c r="V145" s="53"/>
      <c r="W145" s="53"/>
      <c r="X145" s="53"/>
      <c r="Y145" s="53"/>
      <c r="Z145" s="53"/>
      <c r="AA145" s="53"/>
      <c r="AB145" s="53"/>
      <c r="AC145" s="53"/>
      <c r="AD145" s="53"/>
      <c r="AE145" s="53"/>
      <c r="AF145" s="53"/>
    </row>
    <row r="146" spans="1:32" s="56" customFormat="1" ht="14.4">
      <c r="A146" s="53"/>
      <c r="B146" s="141" t="s">
        <v>130</v>
      </c>
      <c r="C146" s="141">
        <v>2021</v>
      </c>
      <c r="D146" s="141" t="s">
        <v>242</v>
      </c>
      <c r="E146" s="141" t="s">
        <v>271</v>
      </c>
      <c r="F146" s="143" t="s">
        <v>229</v>
      </c>
      <c r="G146" s="143" t="s">
        <v>349</v>
      </c>
      <c r="H146" s="142">
        <v>832134008</v>
      </c>
      <c r="I146" s="142"/>
      <c r="J146" s="141" t="s">
        <v>94</v>
      </c>
      <c r="K146" s="141" t="s">
        <v>336</v>
      </c>
      <c r="L146" s="141" t="s">
        <v>440</v>
      </c>
      <c r="M146" s="141" t="str">
        <f t="shared" si="4"/>
        <v>Malawi-2021</v>
      </c>
      <c r="N146" s="142">
        <f>Q146/VLOOKUP(M146,'Economic Country Data'!D:M,7,FALSE)</f>
        <v>1049725.2584784462</v>
      </c>
      <c r="O146" s="142">
        <f>(Q146*100/(VLOOKUP(M146,'Economic Country Data'!D:N,11,FALSE))/VLOOKUP(M146,'Economic Country Data'!D:M,7,FALSE))</f>
        <v>891937.80639812816</v>
      </c>
      <c r="P146" s="142">
        <f>Q146/VLOOKUP(M146,'Economic Country Data'!D:M,9,FALSE)</f>
        <v>2681410.5134471804</v>
      </c>
      <c r="Q146" s="142">
        <f t="shared" si="5"/>
        <v>832134008</v>
      </c>
      <c r="R146" s="53"/>
      <c r="S146" s="53"/>
      <c r="T146" s="53"/>
      <c r="U146" s="53"/>
      <c r="V146" s="53"/>
      <c r="W146" s="53"/>
      <c r="X146" s="53"/>
      <c r="Y146" s="53"/>
      <c r="Z146" s="53"/>
      <c r="AA146" s="53"/>
      <c r="AB146" s="53"/>
      <c r="AC146" s="53"/>
      <c r="AD146" s="53"/>
      <c r="AE146" s="53"/>
      <c r="AF146" s="53"/>
    </row>
    <row r="147" spans="1:32" s="56" customFormat="1" ht="27.6">
      <c r="A147" s="53"/>
      <c r="B147" s="141" t="s">
        <v>130</v>
      </c>
      <c r="C147" s="141">
        <v>2021</v>
      </c>
      <c r="D147" s="141"/>
      <c r="E147" s="141" t="s">
        <v>367</v>
      </c>
      <c r="F147" s="143" t="s">
        <v>275</v>
      </c>
      <c r="G147" s="141" t="s">
        <v>382</v>
      </c>
      <c r="H147" s="142">
        <v>166000000</v>
      </c>
      <c r="I147" s="142"/>
      <c r="J147" s="141" t="s">
        <v>94</v>
      </c>
      <c r="K147" s="141" t="s">
        <v>336</v>
      </c>
      <c r="L147" s="141" t="s">
        <v>439</v>
      </c>
      <c r="M147" s="141" t="str">
        <f t="shared" si="4"/>
        <v>Malawi-2021</v>
      </c>
      <c r="N147" s="142">
        <f>Q147/VLOOKUP(M147,'Economic Country Data'!D:M,7,FALSE)</f>
        <v>209406.6475257217</v>
      </c>
      <c r="O147" s="142">
        <f>(Q147*100/(VLOOKUP(M147,'Economic Country Data'!D:N,11,FALSE))/VLOOKUP(M147,'Economic Country Data'!D:M,7,FALSE))</f>
        <v>177930.08630659073</v>
      </c>
      <c r="P147" s="142">
        <f>Q147/VLOOKUP(M147,'Economic Country Data'!D:M,9,FALSE)</f>
        <v>534906.80702023651</v>
      </c>
      <c r="Q147" s="142">
        <f t="shared" si="5"/>
        <v>166000000</v>
      </c>
      <c r="R147" s="53"/>
      <c r="S147" s="53"/>
      <c r="T147" s="53"/>
      <c r="U147" s="53"/>
      <c r="V147" s="53"/>
      <c r="W147" s="53"/>
      <c r="X147" s="53"/>
      <c r="Y147" s="53"/>
      <c r="Z147" s="53"/>
      <c r="AA147" s="53"/>
      <c r="AB147" s="53"/>
      <c r="AC147" s="53"/>
      <c r="AD147" s="53"/>
      <c r="AE147" s="53"/>
      <c r="AF147" s="53"/>
    </row>
    <row r="148" spans="1:32" s="56" customFormat="1" ht="14.4">
      <c r="A148" s="53"/>
      <c r="B148" s="141" t="s">
        <v>130</v>
      </c>
      <c r="C148" s="141">
        <v>2021</v>
      </c>
      <c r="D148" s="141" t="s">
        <v>242</v>
      </c>
      <c r="E148" s="141" t="s">
        <v>272</v>
      </c>
      <c r="F148" s="143" t="s">
        <v>229</v>
      </c>
      <c r="G148" s="143" t="s">
        <v>349</v>
      </c>
      <c r="H148" s="142">
        <v>130000000</v>
      </c>
      <c r="I148" s="142"/>
      <c r="J148" s="141" t="s">
        <v>94</v>
      </c>
      <c r="K148" s="141" t="s">
        <v>336</v>
      </c>
      <c r="L148" s="141" t="s">
        <v>440</v>
      </c>
      <c r="M148" s="141" t="str">
        <f t="shared" si="4"/>
        <v>Malawi-2021</v>
      </c>
      <c r="N148" s="142">
        <f>Q148/VLOOKUP(M148,'Economic Country Data'!D:M,7,FALSE)</f>
        <v>163993.15770086637</v>
      </c>
      <c r="O148" s="142">
        <f>(Q148*100/(VLOOKUP(M148,'Economic Country Data'!D:N,11,FALSE))/VLOOKUP(M148,'Economic Country Data'!D:M,7,FALSE))</f>
        <v>139342.83867383614</v>
      </c>
      <c r="P148" s="142">
        <f>Q148/VLOOKUP(M148,'Economic Country Data'!D:M,9,FALSE)</f>
        <v>418902.92116042617</v>
      </c>
      <c r="Q148" s="142">
        <f t="shared" si="5"/>
        <v>130000000</v>
      </c>
      <c r="R148" s="53"/>
      <c r="S148" s="53"/>
      <c r="T148" s="53"/>
      <c r="U148" s="53"/>
      <c r="V148" s="53"/>
      <c r="W148" s="53"/>
      <c r="X148" s="53"/>
      <c r="Y148" s="53"/>
      <c r="Z148" s="53"/>
      <c r="AA148" s="53"/>
      <c r="AB148" s="53"/>
      <c r="AC148" s="53"/>
      <c r="AD148" s="53"/>
      <c r="AE148" s="53"/>
      <c r="AF148" s="53"/>
    </row>
    <row r="149" spans="1:32" s="56" customFormat="1" ht="27.6">
      <c r="A149" s="53"/>
      <c r="B149" s="141" t="s">
        <v>130</v>
      </c>
      <c r="C149" s="141">
        <v>2021</v>
      </c>
      <c r="D149" s="141" t="s">
        <v>244</v>
      </c>
      <c r="E149" s="141" t="s">
        <v>392</v>
      </c>
      <c r="F149" s="143" t="s">
        <v>232</v>
      </c>
      <c r="G149" s="141" t="s">
        <v>405</v>
      </c>
      <c r="H149" s="142">
        <v>39000000</v>
      </c>
      <c r="I149" s="142"/>
      <c r="J149" s="141" t="s">
        <v>94</v>
      </c>
      <c r="K149" s="141" t="s">
        <v>336</v>
      </c>
      <c r="L149" s="141" t="s">
        <v>439</v>
      </c>
      <c r="M149" s="141" t="str">
        <f t="shared" si="4"/>
        <v>Malawi-2021</v>
      </c>
      <c r="N149" s="142">
        <f>Q149/VLOOKUP(M149,'Economic Country Data'!D:M,7,FALSE)</f>
        <v>49197.947310259915</v>
      </c>
      <c r="O149" s="142">
        <f>(Q149*100/(VLOOKUP(M149,'Economic Country Data'!D:N,11,FALSE))/VLOOKUP(M149,'Economic Country Data'!D:M,7,FALSE))</f>
        <v>41802.85160215084</v>
      </c>
      <c r="P149" s="142">
        <f>Q149/VLOOKUP(M149,'Economic Country Data'!D:M,9,FALSE)</f>
        <v>125670.87634812786</v>
      </c>
      <c r="Q149" s="142">
        <f t="shared" si="5"/>
        <v>39000000</v>
      </c>
      <c r="R149" s="53"/>
      <c r="S149" s="53"/>
      <c r="T149" s="53"/>
      <c r="U149" s="53"/>
      <c r="V149" s="53"/>
      <c r="W149" s="53"/>
      <c r="X149" s="53"/>
      <c r="Y149" s="53"/>
      <c r="Z149" s="53"/>
      <c r="AA149" s="53"/>
      <c r="AB149" s="53"/>
      <c r="AC149" s="53"/>
      <c r="AD149" s="53"/>
      <c r="AE149" s="53"/>
      <c r="AF149" s="53"/>
    </row>
    <row r="150" spans="1:32" s="56" customFormat="1" ht="27.6">
      <c r="A150" s="53"/>
      <c r="B150" s="141" t="s">
        <v>130</v>
      </c>
      <c r="C150" s="141">
        <v>2021</v>
      </c>
      <c r="D150" s="141" t="s">
        <v>239</v>
      </c>
      <c r="E150" s="141" t="s">
        <v>254</v>
      </c>
      <c r="F150" s="141" t="s">
        <v>187</v>
      </c>
      <c r="G150" s="141" t="s">
        <v>234</v>
      </c>
      <c r="H150" s="142">
        <v>8000000</v>
      </c>
      <c r="I150" s="142"/>
      <c r="J150" s="141" t="s">
        <v>94</v>
      </c>
      <c r="K150" s="141" t="s">
        <v>336</v>
      </c>
      <c r="L150" s="141" t="s">
        <v>442</v>
      </c>
      <c r="M150" s="141" t="str">
        <f t="shared" si="4"/>
        <v>Malawi-2021</v>
      </c>
      <c r="N150" s="142">
        <f>Q150/VLOOKUP(M150,'Economic Country Data'!D:M,7,FALSE)</f>
        <v>10091.886627745624</v>
      </c>
      <c r="O150" s="142">
        <f>(Q150*100/(VLOOKUP(M150,'Economic Country Data'!D:N,11,FALSE))/VLOOKUP(M150,'Economic Country Data'!D:M,7,FALSE))</f>
        <v>8574.9439183899158</v>
      </c>
      <c r="P150" s="142">
        <f>Q150/VLOOKUP(M150,'Economic Country Data'!D:M,9,FALSE)</f>
        <v>25778.641302180073</v>
      </c>
      <c r="Q150" s="142">
        <f t="shared" si="5"/>
        <v>8000000</v>
      </c>
      <c r="R150" s="53"/>
      <c r="S150" s="53"/>
      <c r="T150" s="53"/>
      <c r="U150" s="53"/>
      <c r="V150" s="53"/>
      <c r="W150" s="53"/>
      <c r="X150" s="53"/>
      <c r="Y150" s="53"/>
      <c r="Z150" s="53"/>
      <c r="AA150" s="53"/>
      <c r="AB150" s="53"/>
      <c r="AC150" s="53"/>
      <c r="AD150" s="53"/>
      <c r="AE150" s="53"/>
      <c r="AF150" s="53"/>
    </row>
    <row r="151" spans="1:32" s="56" customFormat="1" ht="14.4">
      <c r="A151" s="53"/>
      <c r="B151" s="141" t="s">
        <v>130</v>
      </c>
      <c r="C151" s="141">
        <v>2022</v>
      </c>
      <c r="D151" s="141" t="s">
        <v>242</v>
      </c>
      <c r="E151" s="141" t="s">
        <v>260</v>
      </c>
      <c r="F151" s="141" t="s">
        <v>229</v>
      </c>
      <c r="G151" s="141" t="s">
        <v>349</v>
      </c>
      <c r="H151" s="142">
        <v>59413020000</v>
      </c>
      <c r="I151" s="142"/>
      <c r="J151" s="141" t="s">
        <v>94</v>
      </c>
      <c r="K151" s="141" t="s">
        <v>336</v>
      </c>
      <c r="L151" s="141" t="s">
        <v>444</v>
      </c>
      <c r="M151" s="141" t="str">
        <f t="shared" si="4"/>
        <v>Malawi-2022</v>
      </c>
      <c r="N151" s="142">
        <f>Q151/VLOOKUP(M151,'Economic Country Data'!D:M,7,FALSE)</f>
        <v>62956995.172235481</v>
      </c>
      <c r="O151" s="142">
        <f>(Q151*100/(VLOOKUP(M151,'Economic Country Data'!D:N,11,FALSE))/VLOOKUP(M151,'Economic Country Data'!D:M,7,FALSE))</f>
        <v>49476716.133251444</v>
      </c>
      <c r="P151" s="142">
        <f>Q151/VLOOKUP(M151,'Economic Country Data'!D:M,9,FALSE)</f>
        <v>168068572.71872318</v>
      </c>
      <c r="Q151" s="142">
        <f t="shared" si="5"/>
        <v>59413020000</v>
      </c>
      <c r="R151" s="53"/>
      <c r="S151" s="53"/>
      <c r="T151" s="53"/>
      <c r="U151" s="53"/>
      <c r="V151" s="53"/>
      <c r="W151" s="53"/>
      <c r="X151" s="53"/>
      <c r="Y151" s="53"/>
      <c r="Z151" s="53"/>
      <c r="AA151" s="53"/>
      <c r="AB151" s="53"/>
      <c r="AC151" s="53"/>
      <c r="AD151" s="53"/>
      <c r="AE151" s="53"/>
      <c r="AF151" s="53"/>
    </row>
    <row r="152" spans="1:32" s="56" customFormat="1" ht="27.6">
      <c r="A152" s="53"/>
      <c r="B152" s="141" t="s">
        <v>130</v>
      </c>
      <c r="C152" s="141">
        <v>2022</v>
      </c>
      <c r="D152" s="141" t="s">
        <v>266</v>
      </c>
      <c r="E152" s="141" t="s">
        <v>267</v>
      </c>
      <c r="F152" s="141" t="s">
        <v>109</v>
      </c>
      <c r="G152" s="141" t="s">
        <v>222</v>
      </c>
      <c r="H152" s="142">
        <v>21723580000</v>
      </c>
      <c r="I152" s="142"/>
      <c r="J152" s="141" t="s">
        <v>94</v>
      </c>
      <c r="K152" s="141" t="s">
        <v>336</v>
      </c>
      <c r="L152" s="141" t="s">
        <v>438</v>
      </c>
      <c r="M152" s="141" t="str">
        <f t="shared" si="4"/>
        <v>Malawi-2022</v>
      </c>
      <c r="N152" s="142">
        <f>Q152/VLOOKUP(M152,'Economic Country Data'!D:M,7,FALSE)</f>
        <v>23019387.352867626</v>
      </c>
      <c r="O152" s="142">
        <f>(Q152*100/(VLOOKUP(M152,'Economic Country Data'!D:N,11,FALSE))/VLOOKUP(M152,'Economic Country Data'!D:M,7,FALSE))</f>
        <v>18090502.739264529</v>
      </c>
      <c r="P152" s="142">
        <f>Q152/VLOOKUP(M152,'Economic Country Data'!D:M,9,FALSE)</f>
        <v>61452036.690627754</v>
      </c>
      <c r="Q152" s="142">
        <f t="shared" si="5"/>
        <v>21723580000</v>
      </c>
      <c r="R152" s="53"/>
      <c r="S152" s="53"/>
      <c r="T152" s="53"/>
      <c r="U152" s="53"/>
      <c r="V152" s="53"/>
      <c r="W152" s="53"/>
      <c r="X152" s="53"/>
      <c r="Y152" s="53"/>
      <c r="Z152" s="53"/>
      <c r="AA152" s="53"/>
      <c r="AB152" s="53"/>
      <c r="AC152" s="53"/>
      <c r="AD152" s="53"/>
      <c r="AE152" s="53"/>
      <c r="AF152" s="53"/>
    </row>
    <row r="153" spans="1:32" s="56" customFormat="1" ht="27.6">
      <c r="A153" s="53"/>
      <c r="B153" s="141" t="s">
        <v>130</v>
      </c>
      <c r="C153" s="141">
        <v>2022</v>
      </c>
      <c r="D153" s="141" t="s">
        <v>266</v>
      </c>
      <c r="E153" s="141" t="s">
        <v>268</v>
      </c>
      <c r="F153" s="141" t="s">
        <v>109</v>
      </c>
      <c r="G153" s="141" t="s">
        <v>222</v>
      </c>
      <c r="H153" s="142">
        <v>12578100000</v>
      </c>
      <c r="I153" s="142"/>
      <c r="J153" s="141" t="s">
        <v>94</v>
      </c>
      <c r="K153" s="141" t="s">
        <v>336</v>
      </c>
      <c r="L153" s="141" t="s">
        <v>440</v>
      </c>
      <c r="M153" s="141" t="str">
        <f t="shared" si="4"/>
        <v>Malawi-2022</v>
      </c>
      <c r="N153" s="142">
        <f>Q153/VLOOKUP(M153,'Economic Country Data'!D:M,7,FALSE)</f>
        <v>13328381.236568939</v>
      </c>
      <c r="O153" s="142">
        <f>(Q153*100/(VLOOKUP(M153,'Economic Country Data'!D:N,11,FALSE))/VLOOKUP(M153,'Economic Country Data'!D:M,7,FALSE))</f>
        <v>10474523.651476562</v>
      </c>
      <c r="P153" s="142">
        <f>Q153/VLOOKUP(M153,'Economic Country Data'!D:M,9,FALSE)</f>
        <v>35581145.589188561</v>
      </c>
      <c r="Q153" s="142">
        <f t="shared" si="5"/>
        <v>12578100000</v>
      </c>
      <c r="R153" s="53"/>
      <c r="S153" s="53"/>
      <c r="T153" s="53"/>
      <c r="U153" s="53"/>
      <c r="V153" s="53"/>
      <c r="W153" s="53"/>
      <c r="X153" s="53"/>
      <c r="Y153" s="53"/>
      <c r="Z153" s="53"/>
      <c r="AA153" s="53"/>
      <c r="AB153" s="53"/>
      <c r="AC153" s="53"/>
      <c r="AD153" s="53"/>
      <c r="AE153" s="53"/>
      <c r="AF153" s="53"/>
    </row>
    <row r="154" spans="1:32" s="56" customFormat="1" ht="27.6">
      <c r="A154" s="53"/>
      <c r="B154" s="141" t="s">
        <v>130</v>
      </c>
      <c r="C154" s="141">
        <v>2022</v>
      </c>
      <c r="D154" s="141" t="s">
        <v>244</v>
      </c>
      <c r="E154" s="141" t="s">
        <v>257</v>
      </c>
      <c r="F154" s="141" t="s">
        <v>275</v>
      </c>
      <c r="G154" s="141" t="s">
        <v>382</v>
      </c>
      <c r="H154" s="142">
        <v>7732220000</v>
      </c>
      <c r="I154" s="142"/>
      <c r="J154" s="141" t="s">
        <v>94</v>
      </c>
      <c r="K154" s="141" t="s">
        <v>336</v>
      </c>
      <c r="L154" s="141" t="s">
        <v>441</v>
      </c>
      <c r="M154" s="141" t="str">
        <f t="shared" si="4"/>
        <v>Malawi-2022</v>
      </c>
      <c r="N154" s="142">
        <f>Q154/VLOOKUP(M154,'Economic Country Data'!D:M,7,FALSE)</f>
        <v>8193445.4301542426</v>
      </c>
      <c r="O154" s="142">
        <f>(Q154*100/(VLOOKUP(M154,'Economic Country Data'!D:N,11,FALSE))/VLOOKUP(M154,'Economic Country Data'!D:M,7,FALSE))</f>
        <v>6439074.3648420749</v>
      </c>
      <c r="P154" s="142">
        <f>Q154/VLOOKUP(M154,'Economic Country Data'!D:M,9,FALSE)</f>
        <v>21873036.909202155</v>
      </c>
      <c r="Q154" s="142">
        <f t="shared" si="5"/>
        <v>7732220000</v>
      </c>
      <c r="R154" s="53"/>
      <c r="S154" s="53"/>
      <c r="T154" s="53"/>
      <c r="U154" s="53"/>
      <c r="V154" s="53"/>
      <c r="W154" s="53"/>
      <c r="X154" s="53"/>
      <c r="Y154" s="53"/>
      <c r="Z154" s="53"/>
      <c r="AA154" s="53"/>
      <c r="AB154" s="53"/>
      <c r="AC154" s="53"/>
      <c r="AD154" s="53"/>
      <c r="AE154" s="53"/>
      <c r="AF154" s="53"/>
    </row>
    <row r="155" spans="1:32" s="56" customFormat="1" ht="14.4">
      <c r="A155" s="53"/>
      <c r="B155" s="141" t="s">
        <v>130</v>
      </c>
      <c r="C155" s="141">
        <v>2022</v>
      </c>
      <c r="D155" s="141" t="s">
        <v>242</v>
      </c>
      <c r="E155" s="141" t="s">
        <v>271</v>
      </c>
      <c r="F155" s="143" t="s">
        <v>229</v>
      </c>
      <c r="G155" s="141" t="s">
        <v>349</v>
      </c>
      <c r="H155" s="142">
        <v>676872724</v>
      </c>
      <c r="I155" s="142"/>
      <c r="J155" s="141" t="s">
        <v>94</v>
      </c>
      <c r="K155" s="141" t="s">
        <v>336</v>
      </c>
      <c r="L155" s="141" t="s">
        <v>440</v>
      </c>
      <c r="M155" s="141" t="str">
        <f t="shared" si="4"/>
        <v>Malawi-2022</v>
      </c>
      <c r="N155" s="142">
        <f>Q155/VLOOKUP(M155,'Economic Country Data'!D:M,7,FALSE)</f>
        <v>717248.05130400509</v>
      </c>
      <c r="O155" s="142">
        <f>(Q155*100/(VLOOKUP(M155,'Economic Country Data'!D:N,11,FALSE))/VLOOKUP(M155,'Economic Country Data'!D:M,7,FALSE))</f>
        <v>563671.72757231747</v>
      </c>
      <c r="P155" s="142">
        <f>Q155/VLOOKUP(M155,'Economic Country Data'!D:M,9,FALSE)</f>
        <v>1914749.2020253178</v>
      </c>
      <c r="Q155" s="142">
        <f t="shared" si="5"/>
        <v>676872724</v>
      </c>
      <c r="R155" s="53"/>
      <c r="S155" s="53"/>
      <c r="T155" s="53"/>
      <c r="U155" s="53"/>
      <c r="V155" s="53"/>
      <c r="W155" s="53"/>
      <c r="X155" s="53"/>
      <c r="Y155" s="53"/>
      <c r="Z155" s="53"/>
      <c r="AA155" s="53"/>
      <c r="AB155" s="53"/>
      <c r="AC155" s="53"/>
      <c r="AD155" s="53"/>
      <c r="AE155" s="53"/>
      <c r="AF155" s="53"/>
    </row>
    <row r="156" spans="1:32" s="56" customFormat="1" ht="27.6">
      <c r="A156" s="53"/>
      <c r="B156" s="141" t="s">
        <v>130</v>
      </c>
      <c r="C156" s="141">
        <v>2022</v>
      </c>
      <c r="D156" s="141" t="s">
        <v>239</v>
      </c>
      <c r="E156" s="141" t="s">
        <v>258</v>
      </c>
      <c r="F156" s="141" t="s">
        <v>187</v>
      </c>
      <c r="G156" s="141" t="s">
        <v>408</v>
      </c>
      <c r="H156" s="147">
        <v>686000000</v>
      </c>
      <c r="I156" s="142">
        <v>506150000</v>
      </c>
      <c r="J156" s="141" t="s">
        <v>160</v>
      </c>
      <c r="K156" s="141" t="s">
        <v>336</v>
      </c>
      <c r="L156" s="141" t="s">
        <v>456</v>
      </c>
      <c r="M156" s="141" t="str">
        <f t="shared" si="4"/>
        <v>Malawi-2022</v>
      </c>
      <c r="N156" s="142">
        <f>Q156/VLOOKUP(M156,'Economic Country Data'!D:M,7,FALSE)</f>
        <v>536341.74977853324</v>
      </c>
      <c r="O156" s="142">
        <f>(Q156*100/(VLOOKUP(M156,'Economic Country Data'!D:N,11,FALSE))/VLOOKUP(M156,'Economic Country Data'!D:M,7,FALSE))</f>
        <v>421500.8742333788</v>
      </c>
      <c r="P156" s="142">
        <f>Q156/VLOOKUP(M156,'Economic Country Data'!D:M,9,FALSE)</f>
        <v>1431805.8244065314</v>
      </c>
      <c r="Q156" s="142">
        <f t="shared" si="5"/>
        <v>506150000</v>
      </c>
      <c r="R156" s="53"/>
      <c r="S156" s="53"/>
      <c r="T156" s="53"/>
      <c r="U156" s="53"/>
      <c r="V156" s="53"/>
      <c r="W156" s="53"/>
      <c r="X156" s="53"/>
      <c r="Y156" s="53"/>
      <c r="Z156" s="53"/>
      <c r="AA156" s="53"/>
      <c r="AB156" s="53"/>
      <c r="AC156" s="53"/>
      <c r="AD156" s="53"/>
      <c r="AE156" s="53"/>
      <c r="AF156" s="53"/>
    </row>
    <row r="157" spans="1:32" s="56" customFormat="1" ht="27.6">
      <c r="A157" s="53"/>
      <c r="B157" s="141" t="s">
        <v>130</v>
      </c>
      <c r="C157" s="141">
        <v>2022</v>
      </c>
      <c r="D157" s="141"/>
      <c r="E157" s="141" t="s">
        <v>367</v>
      </c>
      <c r="F157" s="143" t="s">
        <v>275</v>
      </c>
      <c r="G157" s="141" t="s">
        <v>382</v>
      </c>
      <c r="H157" s="142">
        <v>333500000</v>
      </c>
      <c r="I157" s="142"/>
      <c r="J157" s="141" t="s">
        <v>94</v>
      </c>
      <c r="K157" s="141" t="s">
        <v>336</v>
      </c>
      <c r="L157" s="141" t="s">
        <v>439</v>
      </c>
      <c r="M157" s="141" t="str">
        <f t="shared" si="4"/>
        <v>Malawi-2022</v>
      </c>
      <c r="N157" s="142">
        <f>Q157/VLOOKUP(M157,'Economic Country Data'!D:M,7,FALSE)</f>
        <v>353393.21061175707</v>
      </c>
      <c r="O157" s="142">
        <f>(Q157*100/(VLOOKUP(M157,'Economic Country Data'!D:N,11,FALSE))/VLOOKUP(M157,'Economic Country Data'!D:M,7,FALSE))</f>
        <v>277725.06481642165</v>
      </c>
      <c r="P157" s="142">
        <f>Q157/VLOOKUP(M157,'Economic Country Data'!D:M,9,FALSE)</f>
        <v>943410.53529502754</v>
      </c>
      <c r="Q157" s="142">
        <f t="shared" si="5"/>
        <v>333500000</v>
      </c>
      <c r="R157" s="53"/>
      <c r="S157" s="53"/>
      <c r="T157" s="53"/>
      <c r="U157" s="53"/>
      <c r="V157" s="53"/>
      <c r="W157" s="53"/>
      <c r="X157" s="53"/>
      <c r="Y157" s="53"/>
      <c r="Z157" s="53"/>
      <c r="AA157" s="53"/>
      <c r="AB157" s="53"/>
      <c r="AC157" s="53"/>
      <c r="AD157" s="53"/>
      <c r="AE157" s="53"/>
      <c r="AF157" s="53"/>
    </row>
    <row r="158" spans="1:32" s="56" customFormat="1" ht="14.4">
      <c r="A158" s="53"/>
      <c r="B158" s="141" t="s">
        <v>130</v>
      </c>
      <c r="C158" s="141">
        <v>2022</v>
      </c>
      <c r="D158" s="141" t="s">
        <v>237</v>
      </c>
      <c r="E158" s="141" t="s">
        <v>259</v>
      </c>
      <c r="F158" s="141" t="s">
        <v>187</v>
      </c>
      <c r="G158" s="141" t="s">
        <v>234</v>
      </c>
      <c r="H158" s="148">
        <v>190000000</v>
      </c>
      <c r="I158" s="142"/>
      <c r="J158" s="141" t="s">
        <v>94</v>
      </c>
      <c r="K158" s="141" t="s">
        <v>336</v>
      </c>
      <c r="L158" s="141" t="s">
        <v>439</v>
      </c>
      <c r="M158" s="141" t="str">
        <f t="shared" si="4"/>
        <v>Malawi-2022</v>
      </c>
      <c r="N158" s="142">
        <f>Q158/VLOOKUP(M158,'Economic Country Data'!D:M,7,FALSE)</f>
        <v>201333.463317043</v>
      </c>
      <c r="O158" s="142">
        <f>(Q158*100/(VLOOKUP(M158,'Economic Country Data'!D:N,11,FALSE))/VLOOKUP(M158,'Economic Country Data'!D:M,7,FALSE))</f>
        <v>158224.17485793136</v>
      </c>
      <c r="P158" s="142">
        <f>Q158/VLOOKUP(M158,'Economic Country Data'!D:M,9,FALSE)</f>
        <v>537475.26748442347</v>
      </c>
      <c r="Q158" s="142">
        <f t="shared" si="5"/>
        <v>190000000</v>
      </c>
      <c r="R158" s="53"/>
      <c r="S158" s="53"/>
      <c r="T158" s="53"/>
      <c r="U158" s="53"/>
      <c r="V158" s="53"/>
      <c r="W158" s="53"/>
      <c r="X158" s="53"/>
      <c r="Y158" s="53"/>
      <c r="Z158" s="53"/>
      <c r="AA158" s="53"/>
      <c r="AB158" s="53"/>
      <c r="AC158" s="53"/>
      <c r="AD158" s="53"/>
      <c r="AE158" s="53"/>
      <c r="AF158" s="53"/>
    </row>
    <row r="159" spans="1:32" s="56" customFormat="1" ht="27.6">
      <c r="A159" s="53"/>
      <c r="B159" s="141" t="s">
        <v>130</v>
      </c>
      <c r="C159" s="141">
        <v>2022</v>
      </c>
      <c r="D159" s="141" t="s">
        <v>262</v>
      </c>
      <c r="E159" s="141" t="s">
        <v>263</v>
      </c>
      <c r="F159" s="143" t="s">
        <v>232</v>
      </c>
      <c r="G159" s="143" t="s">
        <v>405</v>
      </c>
      <c r="H159" s="142">
        <v>170070000</v>
      </c>
      <c r="I159" s="142"/>
      <c r="J159" s="141" t="s">
        <v>94</v>
      </c>
      <c r="K159" s="141" t="s">
        <v>336</v>
      </c>
      <c r="L159" s="141" t="s">
        <v>438</v>
      </c>
      <c r="M159" s="141" t="str">
        <f t="shared" si="4"/>
        <v>Malawi-2022</v>
      </c>
      <c r="N159" s="142">
        <f>Q159/VLOOKUP(M159,'Economic Country Data'!D:M,7,FALSE)</f>
        <v>180214.6426648921</v>
      </c>
      <c r="O159" s="142">
        <f>(Q159*100/(VLOOKUP(M159,'Economic Country Data'!D:N,11,FALSE))/VLOOKUP(M159,'Economic Country Data'!D:M,7,FALSE))</f>
        <v>141627.2916741494</v>
      </c>
      <c r="P159" s="142">
        <f>Q159/VLOOKUP(M159,'Economic Country Data'!D:M,9,FALSE)</f>
        <v>481096.94074250478</v>
      </c>
      <c r="Q159" s="142">
        <f t="shared" si="5"/>
        <v>170070000</v>
      </c>
      <c r="R159" s="53"/>
      <c r="S159" s="53"/>
      <c r="T159" s="53"/>
      <c r="U159" s="53"/>
      <c r="V159" s="53"/>
      <c r="W159" s="53"/>
      <c r="X159" s="53"/>
      <c r="Y159" s="53"/>
      <c r="Z159" s="53"/>
      <c r="AA159" s="53"/>
      <c r="AB159" s="53"/>
      <c r="AC159" s="53"/>
      <c r="AD159" s="53"/>
      <c r="AE159" s="53"/>
      <c r="AF159" s="53"/>
    </row>
    <row r="160" spans="1:32" s="56" customFormat="1" ht="14.4">
      <c r="A160" s="53"/>
      <c r="B160" s="141" t="s">
        <v>130</v>
      </c>
      <c r="C160" s="141">
        <v>2022</v>
      </c>
      <c r="D160" s="141" t="s">
        <v>242</v>
      </c>
      <c r="E160" s="141" t="s">
        <v>272</v>
      </c>
      <c r="F160" s="143" t="s">
        <v>229</v>
      </c>
      <c r="G160" s="141" t="s">
        <v>349</v>
      </c>
      <c r="H160" s="142">
        <v>120000000</v>
      </c>
      <c r="I160" s="142"/>
      <c r="J160" s="141" t="s">
        <v>94</v>
      </c>
      <c r="K160" s="141" t="s">
        <v>336</v>
      </c>
      <c r="L160" s="141" t="s">
        <v>440</v>
      </c>
      <c r="M160" s="141" t="str">
        <f t="shared" si="4"/>
        <v>Malawi-2022</v>
      </c>
      <c r="N160" s="142">
        <f>Q160/VLOOKUP(M160,'Economic Country Data'!D:M,7,FALSE)</f>
        <v>127157.97683181663</v>
      </c>
      <c r="O160" s="142">
        <f>(Q160*100/(VLOOKUP(M160,'Economic Country Data'!D:N,11,FALSE))/VLOOKUP(M160,'Economic Country Data'!D:M,7,FALSE))</f>
        <v>99931.057805009288</v>
      </c>
      <c r="P160" s="142">
        <f>Q160/VLOOKUP(M160,'Economic Country Data'!D:M,9,FALSE)</f>
        <v>339458.06367437274</v>
      </c>
      <c r="Q160" s="142">
        <f t="shared" si="5"/>
        <v>120000000</v>
      </c>
      <c r="R160" s="53"/>
      <c r="S160" s="53"/>
      <c r="T160" s="53"/>
      <c r="U160" s="53"/>
      <c r="V160" s="53"/>
      <c r="W160" s="53"/>
      <c r="X160" s="53"/>
      <c r="Y160" s="53"/>
      <c r="Z160" s="53"/>
      <c r="AA160" s="53"/>
      <c r="AB160" s="53"/>
      <c r="AC160" s="53"/>
      <c r="AD160" s="53"/>
      <c r="AE160" s="53"/>
      <c r="AF160" s="53"/>
    </row>
    <row r="161" spans="1:32" s="56" customFormat="1" ht="27.6">
      <c r="A161" s="53"/>
      <c r="B161" s="141" t="s">
        <v>130</v>
      </c>
      <c r="C161" s="141">
        <v>2022</v>
      </c>
      <c r="D161" s="141" t="s">
        <v>244</v>
      </c>
      <c r="E161" s="141" t="s">
        <v>392</v>
      </c>
      <c r="F161" s="143" t="s">
        <v>232</v>
      </c>
      <c r="G161" s="141" t="s">
        <v>405</v>
      </c>
      <c r="H161" s="142">
        <v>35000000</v>
      </c>
      <c r="I161" s="142"/>
      <c r="J161" s="141" t="s">
        <v>94</v>
      </c>
      <c r="K161" s="141" t="s">
        <v>336</v>
      </c>
      <c r="L161" s="141" t="s">
        <v>439</v>
      </c>
      <c r="M161" s="141" t="str">
        <f t="shared" si="4"/>
        <v>Malawi-2022</v>
      </c>
      <c r="N161" s="142">
        <f>Q161/VLOOKUP(M161,'Economic Country Data'!D:M,7,FALSE)</f>
        <v>37087.743242613185</v>
      </c>
      <c r="O161" s="142">
        <f>(Q161*100/(VLOOKUP(M161,'Economic Country Data'!D:N,11,FALSE))/VLOOKUP(M161,'Economic Country Data'!D:M,7,FALSE))</f>
        <v>29146.558526461042</v>
      </c>
      <c r="P161" s="142">
        <f>Q161/VLOOKUP(M161,'Economic Country Data'!D:M,9,FALSE)</f>
        <v>99008.601905025382</v>
      </c>
      <c r="Q161" s="142">
        <f t="shared" si="5"/>
        <v>35000000</v>
      </c>
      <c r="R161" s="53"/>
      <c r="S161" s="53"/>
      <c r="T161" s="53"/>
      <c r="U161" s="53"/>
      <c r="V161" s="53"/>
      <c r="W161" s="53"/>
      <c r="X161" s="53"/>
      <c r="Y161" s="53"/>
      <c r="Z161" s="53"/>
      <c r="AA161" s="53"/>
      <c r="AB161" s="53"/>
      <c r="AC161" s="53"/>
      <c r="AD161" s="53"/>
      <c r="AE161" s="53"/>
      <c r="AF161" s="53"/>
    </row>
    <row r="162" spans="1:32" s="56" customFormat="1" ht="27.6">
      <c r="A162" s="53"/>
      <c r="B162" s="141" t="s">
        <v>130</v>
      </c>
      <c r="C162" s="141">
        <v>2022</v>
      </c>
      <c r="D162" s="141" t="s">
        <v>239</v>
      </c>
      <c r="E162" s="141" t="s">
        <v>254</v>
      </c>
      <c r="F162" s="141" t="s">
        <v>187</v>
      </c>
      <c r="G162" s="141" t="s">
        <v>234</v>
      </c>
      <c r="H162" s="142">
        <v>14400000</v>
      </c>
      <c r="I162" s="142"/>
      <c r="J162" s="141" t="s">
        <v>94</v>
      </c>
      <c r="K162" s="141" t="s">
        <v>336</v>
      </c>
      <c r="L162" s="141" t="s">
        <v>442</v>
      </c>
      <c r="M162" s="141" t="str">
        <f t="shared" si="4"/>
        <v>Malawi-2022</v>
      </c>
      <c r="N162" s="142">
        <f>Q162/VLOOKUP(M162,'Economic Country Data'!D:M,7,FALSE)</f>
        <v>15258.957219817996</v>
      </c>
      <c r="O162" s="142">
        <f>(Q162*100/(VLOOKUP(M162,'Economic Country Data'!D:N,11,FALSE))/VLOOKUP(M162,'Economic Country Data'!D:M,7,FALSE))</f>
        <v>11991.726936601115</v>
      </c>
      <c r="P162" s="142">
        <f>Q162/VLOOKUP(M162,'Economic Country Data'!D:M,9,FALSE)</f>
        <v>40734.967640924726</v>
      </c>
      <c r="Q162" s="142">
        <f t="shared" si="5"/>
        <v>14400000</v>
      </c>
      <c r="R162" s="53"/>
      <c r="S162" s="53"/>
      <c r="T162" s="53"/>
      <c r="U162" s="53"/>
      <c r="V162" s="53"/>
      <c r="W162" s="53"/>
      <c r="X162" s="53"/>
      <c r="Y162" s="53"/>
      <c r="Z162" s="53"/>
      <c r="AA162" s="53"/>
      <c r="AB162" s="53"/>
      <c r="AC162" s="53"/>
      <c r="AD162" s="53"/>
      <c r="AE162" s="53"/>
      <c r="AF162" s="53"/>
    </row>
    <row r="163" spans="1:32" s="56" customFormat="1" ht="27.6">
      <c r="A163" s="53"/>
      <c r="B163" s="141" t="s">
        <v>99</v>
      </c>
      <c r="C163" s="141">
        <v>2019</v>
      </c>
      <c r="D163" s="141" t="s">
        <v>310</v>
      </c>
      <c r="E163" s="141" t="s">
        <v>110</v>
      </c>
      <c r="F163" s="141" t="s">
        <v>109</v>
      </c>
      <c r="G163" s="141" t="s">
        <v>222</v>
      </c>
      <c r="H163" s="142">
        <v>270000000</v>
      </c>
      <c r="I163" s="142"/>
      <c r="J163" s="141" t="s">
        <v>94</v>
      </c>
      <c r="K163" s="141" t="s">
        <v>305</v>
      </c>
      <c r="L163" s="141" t="s">
        <v>445</v>
      </c>
      <c r="M163" s="141" t="str">
        <f t="shared" si="4"/>
        <v>Mauritius-2019</v>
      </c>
      <c r="N163" s="142">
        <f>Q163/VLOOKUP(M163,'Economic Country Data'!D:M,7,FALSE)</f>
        <v>7614929.9633021262</v>
      </c>
      <c r="O163" s="142">
        <f>(Q163*100/(VLOOKUP(M163,'Economic Country Data'!D:N,11,FALSE))/VLOOKUP(M163,'Economic Country Data'!D:M,7,FALSE))</f>
        <v>7614929.9633021262</v>
      </c>
      <c r="P163" s="142">
        <f>Q163/VLOOKUP(M163,'Economic Country Data'!D:M,9,FALSE)</f>
        <v>16473494.478750154</v>
      </c>
      <c r="Q163" s="142">
        <f t="shared" si="5"/>
        <v>270000000</v>
      </c>
      <c r="R163" s="53"/>
      <c r="S163" s="53"/>
      <c r="T163" s="53"/>
      <c r="U163" s="53"/>
      <c r="V163" s="53"/>
      <c r="W163" s="53"/>
      <c r="X163" s="53"/>
      <c r="Y163" s="53"/>
      <c r="Z163" s="53"/>
      <c r="AA163" s="53"/>
      <c r="AB163" s="53"/>
      <c r="AC163" s="53"/>
      <c r="AD163" s="53"/>
      <c r="AE163" s="53"/>
      <c r="AF163" s="53"/>
    </row>
    <row r="164" spans="1:32" s="56" customFormat="1" ht="14.4">
      <c r="A164" s="53"/>
      <c r="B164" s="141" t="s">
        <v>99</v>
      </c>
      <c r="C164" s="141">
        <v>2019</v>
      </c>
      <c r="D164" s="141" t="s">
        <v>304</v>
      </c>
      <c r="E164" s="141" t="s">
        <v>114</v>
      </c>
      <c r="F164" s="141" t="s">
        <v>233</v>
      </c>
      <c r="G164" s="141" t="s">
        <v>455</v>
      </c>
      <c r="H164" s="142">
        <v>267900000</v>
      </c>
      <c r="I164" s="142"/>
      <c r="J164" s="141" t="s">
        <v>94</v>
      </c>
      <c r="K164" s="141" t="s">
        <v>305</v>
      </c>
      <c r="L164" s="141"/>
      <c r="M164" s="141" t="str">
        <f t="shared" si="4"/>
        <v>Mauritius-2019</v>
      </c>
      <c r="N164" s="142">
        <f>Q164/VLOOKUP(M164,'Economic Country Data'!D:M,7,FALSE)</f>
        <v>7555702.7302542208</v>
      </c>
      <c r="O164" s="142">
        <f>(Q164*100/(VLOOKUP(M164,'Economic Country Data'!D:N,11,FALSE))/VLOOKUP(M164,'Economic Country Data'!D:M,7,FALSE))</f>
        <v>7555702.7302542208</v>
      </c>
      <c r="P164" s="142">
        <f>Q164/VLOOKUP(M164,'Economic Country Data'!D:M,9,FALSE)</f>
        <v>16345367.299470985</v>
      </c>
      <c r="Q164" s="142">
        <f t="shared" si="5"/>
        <v>267900000</v>
      </c>
      <c r="R164" s="53"/>
      <c r="S164" s="53"/>
      <c r="T164" s="53"/>
      <c r="U164" s="53"/>
      <c r="V164" s="53"/>
      <c r="W164" s="53"/>
      <c r="X164" s="53"/>
      <c r="Y164" s="53"/>
      <c r="Z164" s="53"/>
      <c r="AA164" s="53"/>
      <c r="AB164" s="53"/>
      <c r="AC164" s="53"/>
      <c r="AD164" s="53"/>
      <c r="AE164" s="53"/>
      <c r="AF164" s="53"/>
    </row>
    <row r="165" spans="1:32" s="56" customFormat="1" ht="14.4">
      <c r="A165" s="53"/>
      <c r="B165" s="141" t="s">
        <v>99</v>
      </c>
      <c r="C165" s="141">
        <v>2019</v>
      </c>
      <c r="D165" s="141" t="s">
        <v>304</v>
      </c>
      <c r="E165" s="141" t="s">
        <v>113</v>
      </c>
      <c r="F165" s="141" t="s">
        <v>233</v>
      </c>
      <c r="G165" s="141" t="s">
        <v>455</v>
      </c>
      <c r="H165" s="142">
        <v>25000000</v>
      </c>
      <c r="I165" s="142"/>
      <c r="J165" s="141" t="s">
        <v>94</v>
      </c>
      <c r="K165" s="141" t="s">
        <v>305</v>
      </c>
      <c r="L165" s="141"/>
      <c r="M165" s="141" t="str">
        <f t="shared" si="4"/>
        <v>Mauritius-2019</v>
      </c>
      <c r="N165" s="142">
        <f>Q165/VLOOKUP(M165,'Economic Country Data'!D:M,7,FALSE)</f>
        <v>705086.10771315987</v>
      </c>
      <c r="O165" s="142">
        <f>(Q165*100/(VLOOKUP(M165,'Economic Country Data'!D:N,11,FALSE))/VLOOKUP(M165,'Economic Country Data'!D:M,7,FALSE))</f>
        <v>705086.10771315987</v>
      </c>
      <c r="P165" s="142">
        <f>Q165/VLOOKUP(M165,'Economic Country Data'!D:M,9,FALSE)</f>
        <v>1525323.5628472364</v>
      </c>
      <c r="Q165" s="142">
        <f t="shared" si="5"/>
        <v>25000000</v>
      </c>
      <c r="R165" s="53"/>
      <c r="S165" s="53"/>
      <c r="T165" s="53"/>
      <c r="U165" s="53"/>
      <c r="V165" s="53"/>
      <c r="W165" s="53"/>
      <c r="X165" s="53"/>
      <c r="Y165" s="53"/>
      <c r="Z165" s="53"/>
      <c r="AA165" s="53"/>
      <c r="AB165" s="53"/>
      <c r="AC165" s="53"/>
      <c r="AD165" s="53"/>
      <c r="AE165" s="53"/>
      <c r="AF165" s="53"/>
    </row>
    <row r="166" spans="1:32" s="56" customFormat="1" ht="27.6">
      <c r="A166" s="53"/>
      <c r="B166" s="141" t="s">
        <v>99</v>
      </c>
      <c r="C166" s="141">
        <v>2019</v>
      </c>
      <c r="D166" s="141" t="s">
        <v>310</v>
      </c>
      <c r="E166" s="141" t="s">
        <v>110</v>
      </c>
      <c r="F166" s="141" t="s">
        <v>109</v>
      </c>
      <c r="G166" s="141" t="s">
        <v>222</v>
      </c>
      <c r="H166" s="142">
        <v>13800000</v>
      </c>
      <c r="I166" s="142"/>
      <c r="J166" s="141" t="s">
        <v>94</v>
      </c>
      <c r="K166" s="141" t="s">
        <v>305</v>
      </c>
      <c r="L166" s="141" t="s">
        <v>436</v>
      </c>
      <c r="M166" s="141" t="str">
        <f t="shared" si="4"/>
        <v>Mauritius-2019</v>
      </c>
      <c r="N166" s="142">
        <f>Q166/VLOOKUP(M166,'Economic Country Data'!D:M,7,FALSE)</f>
        <v>389207.53145766421</v>
      </c>
      <c r="O166" s="142">
        <f>(Q166*100/(VLOOKUP(M166,'Economic Country Data'!D:N,11,FALSE))/VLOOKUP(M166,'Economic Country Data'!D:M,7,FALSE))</f>
        <v>389207.53145766421</v>
      </c>
      <c r="P166" s="142">
        <f>Q166/VLOOKUP(M166,'Economic Country Data'!D:M,9,FALSE)</f>
        <v>841978.60669167456</v>
      </c>
      <c r="Q166" s="142">
        <f t="shared" si="5"/>
        <v>13800000</v>
      </c>
      <c r="R166" s="53"/>
      <c r="S166" s="53"/>
      <c r="T166" s="53"/>
      <c r="U166" s="53"/>
      <c r="V166" s="53"/>
      <c r="W166" s="53"/>
      <c r="X166" s="53"/>
      <c r="Y166" s="53"/>
      <c r="Z166" s="53"/>
      <c r="AA166" s="53"/>
      <c r="AB166" s="53"/>
      <c r="AC166" s="53"/>
      <c r="AD166" s="53"/>
      <c r="AE166" s="53"/>
      <c r="AF166" s="53"/>
    </row>
    <row r="167" spans="1:32" s="56" customFormat="1" ht="14.4">
      <c r="A167" s="53"/>
      <c r="B167" s="141" t="s">
        <v>99</v>
      </c>
      <c r="C167" s="141">
        <v>2019</v>
      </c>
      <c r="D167" s="141" t="s">
        <v>235</v>
      </c>
      <c r="E167" s="141" t="s">
        <v>115</v>
      </c>
      <c r="F167" s="143" t="s">
        <v>232</v>
      </c>
      <c r="G167" s="143" t="s">
        <v>347</v>
      </c>
      <c r="H167" s="142">
        <v>5000000</v>
      </c>
      <c r="I167" s="142"/>
      <c r="J167" s="141" t="s">
        <v>94</v>
      </c>
      <c r="K167" s="141" t="s">
        <v>305</v>
      </c>
      <c r="L167" s="141" t="s">
        <v>446</v>
      </c>
      <c r="M167" s="141" t="str">
        <f t="shared" si="4"/>
        <v>Mauritius-2019</v>
      </c>
      <c r="N167" s="142">
        <f>Q167/VLOOKUP(M167,'Economic Country Data'!D:M,7,FALSE)</f>
        <v>141017.22154263197</v>
      </c>
      <c r="O167" s="142">
        <f>(Q167*100/(VLOOKUP(M167,'Economic Country Data'!D:N,11,FALSE))/VLOOKUP(M167,'Economic Country Data'!D:M,7,FALSE))</f>
        <v>141017.22154263197</v>
      </c>
      <c r="P167" s="142">
        <f>Q167/VLOOKUP(M167,'Economic Country Data'!D:M,9,FALSE)</f>
        <v>305064.71256944729</v>
      </c>
      <c r="Q167" s="142">
        <f t="shared" si="5"/>
        <v>5000000</v>
      </c>
      <c r="R167" s="53"/>
      <c r="S167" s="53"/>
      <c r="T167" s="53"/>
      <c r="U167" s="53"/>
      <c r="V167" s="53"/>
      <c r="W167" s="53"/>
      <c r="X167" s="53"/>
      <c r="Y167" s="53"/>
      <c r="Z167" s="53"/>
      <c r="AA167" s="53"/>
      <c r="AB167" s="53"/>
      <c r="AC167" s="53"/>
      <c r="AD167" s="53"/>
      <c r="AE167" s="53"/>
      <c r="AF167" s="53"/>
    </row>
    <row r="168" spans="1:32" s="56" customFormat="1" ht="14.4">
      <c r="A168" s="53"/>
      <c r="B168" s="141" t="s">
        <v>99</v>
      </c>
      <c r="C168" s="141">
        <v>2019</v>
      </c>
      <c r="D168" s="141" t="s">
        <v>304</v>
      </c>
      <c r="E168" s="141" t="s">
        <v>306</v>
      </c>
      <c r="F168" s="141" t="s">
        <v>233</v>
      </c>
      <c r="G168" s="141" t="s">
        <v>455</v>
      </c>
      <c r="H168" s="142">
        <v>400000</v>
      </c>
      <c r="I168" s="142"/>
      <c r="J168" s="141" t="s">
        <v>94</v>
      </c>
      <c r="K168" s="141" t="s">
        <v>305</v>
      </c>
      <c r="L168" s="141" t="s">
        <v>447</v>
      </c>
      <c r="M168" s="141" t="str">
        <f t="shared" si="4"/>
        <v>Mauritius-2019</v>
      </c>
      <c r="N168" s="142">
        <f>Q168/VLOOKUP(M168,'Economic Country Data'!D:M,7,FALSE)</f>
        <v>11281.377723410556</v>
      </c>
      <c r="O168" s="142">
        <f>(Q168*100/(VLOOKUP(M168,'Economic Country Data'!D:N,11,FALSE))/VLOOKUP(M168,'Economic Country Data'!D:M,7,FALSE))</f>
        <v>11281.377723410556</v>
      </c>
      <c r="P168" s="142">
        <f>Q168/VLOOKUP(M168,'Economic Country Data'!D:M,9,FALSE)</f>
        <v>24405.177005555783</v>
      </c>
      <c r="Q168" s="142">
        <f t="shared" si="5"/>
        <v>400000</v>
      </c>
      <c r="R168" s="53"/>
      <c r="S168" s="53"/>
      <c r="T168" s="53"/>
      <c r="U168" s="53"/>
      <c r="V168" s="53"/>
      <c r="W168" s="53"/>
      <c r="X168" s="53"/>
      <c r="Y168" s="53"/>
      <c r="Z168" s="53"/>
      <c r="AA168" s="53"/>
      <c r="AB168" s="53"/>
      <c r="AC168" s="53"/>
      <c r="AD168" s="53"/>
      <c r="AE168" s="53"/>
      <c r="AF168" s="53"/>
    </row>
    <row r="169" spans="1:32" s="56" customFormat="1" ht="14.4">
      <c r="A169" s="53"/>
      <c r="B169" s="141" t="s">
        <v>99</v>
      </c>
      <c r="C169" s="141">
        <v>2020</v>
      </c>
      <c r="D169" s="141" t="s">
        <v>304</v>
      </c>
      <c r="E169" s="141" t="s">
        <v>308</v>
      </c>
      <c r="F169" s="141" t="s">
        <v>233</v>
      </c>
      <c r="G169" s="141" t="s">
        <v>455</v>
      </c>
      <c r="H169" s="142">
        <v>260000000</v>
      </c>
      <c r="I169" s="142"/>
      <c r="J169" s="141" t="s">
        <v>94</v>
      </c>
      <c r="K169" s="141" t="s">
        <v>305</v>
      </c>
      <c r="L169" s="141" t="s">
        <v>448</v>
      </c>
      <c r="M169" s="141" t="str">
        <f t="shared" si="4"/>
        <v>Mauritius-2020</v>
      </c>
      <c r="N169" s="142">
        <f>Q169/VLOOKUP(M169,'Economic Country Data'!D:M,7,FALSE)</f>
        <v>6608433.5526374849</v>
      </c>
      <c r="O169" s="142">
        <f>(Q169*100/(VLOOKUP(M169,'Economic Country Data'!D:N,11,FALSE))/VLOOKUP(M169,'Economic Country Data'!D:M,7,FALSE))</f>
        <v>6365197.416711431</v>
      </c>
      <c r="P169" s="142">
        <f>Q169/VLOOKUP(M169,'Economic Country Data'!D:M,9,FALSE)</f>
        <v>15667622.129064873</v>
      </c>
      <c r="Q169" s="142">
        <f t="shared" si="5"/>
        <v>260000000</v>
      </c>
      <c r="R169" s="53"/>
      <c r="S169" s="53"/>
      <c r="T169" s="53"/>
      <c r="U169" s="53"/>
      <c r="V169" s="53"/>
      <c r="W169" s="53"/>
      <c r="X169" s="53"/>
      <c r="Y169" s="53"/>
      <c r="Z169" s="53"/>
      <c r="AA169" s="53"/>
      <c r="AB169" s="53"/>
      <c r="AC169" s="53"/>
      <c r="AD169" s="53"/>
      <c r="AE169" s="53"/>
      <c r="AF169" s="53"/>
    </row>
    <row r="170" spans="1:32" s="56" customFormat="1" ht="27.6">
      <c r="A170" s="53"/>
      <c r="B170" s="141" t="s">
        <v>99</v>
      </c>
      <c r="C170" s="141">
        <v>2020</v>
      </c>
      <c r="D170" s="141" t="s">
        <v>112</v>
      </c>
      <c r="E170" s="141" t="s">
        <v>110</v>
      </c>
      <c r="F170" s="141" t="s">
        <v>109</v>
      </c>
      <c r="G170" s="141" t="s">
        <v>222</v>
      </c>
      <c r="H170" s="142">
        <v>254000000</v>
      </c>
      <c r="I170" s="142"/>
      <c r="J170" s="141" t="s">
        <v>94</v>
      </c>
      <c r="K170" s="141" t="s">
        <v>305</v>
      </c>
      <c r="L170" s="141" t="s">
        <v>445</v>
      </c>
      <c r="M170" s="141" t="str">
        <f t="shared" si="4"/>
        <v>Mauritius-2020</v>
      </c>
      <c r="N170" s="142">
        <f>Q170/VLOOKUP(M170,'Economic Country Data'!D:M,7,FALSE)</f>
        <v>6455931.2398843123</v>
      </c>
      <c r="O170" s="142">
        <f>(Q170*100/(VLOOKUP(M170,'Economic Country Data'!D:N,11,FALSE))/VLOOKUP(M170,'Economic Country Data'!D:M,7,FALSE))</f>
        <v>6218308.2455565529</v>
      </c>
      <c r="P170" s="142">
        <f>Q170/VLOOKUP(M170,'Economic Country Data'!D:M,9,FALSE)</f>
        <v>15306061.618394144</v>
      </c>
      <c r="Q170" s="142">
        <f t="shared" si="5"/>
        <v>254000000</v>
      </c>
      <c r="R170" s="53"/>
      <c r="S170" s="53"/>
      <c r="T170" s="53"/>
      <c r="U170" s="53"/>
      <c r="V170" s="53"/>
      <c r="W170" s="53"/>
      <c r="X170" s="53"/>
      <c r="Y170" s="53"/>
      <c r="Z170" s="53"/>
      <c r="AA170" s="53"/>
      <c r="AB170" s="53"/>
      <c r="AC170" s="53"/>
      <c r="AD170" s="53"/>
      <c r="AE170" s="53"/>
      <c r="AF170" s="53"/>
    </row>
    <row r="171" spans="1:32" s="56" customFormat="1" ht="27.6">
      <c r="A171" s="53"/>
      <c r="B171" s="141" t="s">
        <v>99</v>
      </c>
      <c r="C171" s="141">
        <v>2020</v>
      </c>
      <c r="D171" s="141" t="s">
        <v>112</v>
      </c>
      <c r="E171" s="141" t="s">
        <v>111</v>
      </c>
      <c r="F171" s="141" t="s">
        <v>109</v>
      </c>
      <c r="G171" s="141" t="s">
        <v>409</v>
      </c>
      <c r="H171" s="142">
        <v>75000000</v>
      </c>
      <c r="I171" s="142"/>
      <c r="J171" s="141" t="s">
        <v>160</v>
      </c>
      <c r="K171" s="141" t="s">
        <v>305</v>
      </c>
      <c r="L171" s="141"/>
      <c r="M171" s="141" t="str">
        <f t="shared" si="4"/>
        <v>Mauritius-2020</v>
      </c>
      <c r="N171" s="142">
        <f>Q171/VLOOKUP(M171,'Economic Country Data'!D:M,7,FALSE)</f>
        <v>1906278.9094146593</v>
      </c>
      <c r="O171" s="142">
        <f>(Q171*100/(VLOOKUP(M171,'Economic Country Data'!D:N,11,FALSE))/VLOOKUP(M171,'Economic Country Data'!D:M,7,FALSE))</f>
        <v>1836114.6394359898</v>
      </c>
      <c r="P171" s="142">
        <f>Q171/VLOOKUP(M171,'Economic Country Data'!D:M,9,FALSE)</f>
        <v>4519506.3833840974</v>
      </c>
      <c r="Q171" s="142">
        <f t="shared" si="5"/>
        <v>75000000</v>
      </c>
      <c r="R171" s="53"/>
      <c r="S171" s="53"/>
      <c r="T171" s="53"/>
      <c r="U171" s="53"/>
      <c r="V171" s="53"/>
      <c r="W171" s="53"/>
      <c r="X171" s="53"/>
      <c r="Y171" s="53"/>
      <c r="Z171" s="53"/>
      <c r="AA171" s="53"/>
      <c r="AB171" s="53"/>
      <c r="AC171" s="53"/>
      <c r="AD171" s="53"/>
      <c r="AE171" s="53"/>
      <c r="AF171" s="53"/>
    </row>
    <row r="172" spans="1:32" s="56" customFormat="1" ht="14.4">
      <c r="A172" s="53"/>
      <c r="B172" s="141" t="s">
        <v>99</v>
      </c>
      <c r="C172" s="141">
        <v>2020</v>
      </c>
      <c r="D172" s="141" t="s">
        <v>304</v>
      </c>
      <c r="E172" s="141" t="s">
        <v>307</v>
      </c>
      <c r="F172" s="141" t="s">
        <v>233</v>
      </c>
      <c r="G172" s="141" t="s">
        <v>455</v>
      </c>
      <c r="H172" s="142">
        <v>23000000</v>
      </c>
      <c r="I172" s="142"/>
      <c r="J172" s="141" t="s">
        <v>94</v>
      </c>
      <c r="K172" s="141" t="s">
        <v>305</v>
      </c>
      <c r="L172" s="141" t="s">
        <v>448</v>
      </c>
      <c r="M172" s="141" t="str">
        <f t="shared" si="4"/>
        <v>Mauritius-2020</v>
      </c>
      <c r="N172" s="142">
        <f>Q172/VLOOKUP(M172,'Economic Country Data'!D:M,7,FALSE)</f>
        <v>584592.19888716214</v>
      </c>
      <c r="O172" s="142">
        <f>(Q172*100/(VLOOKUP(M172,'Economic Country Data'!D:N,11,FALSE))/VLOOKUP(M172,'Economic Country Data'!D:M,7,FALSE))</f>
        <v>563075.15609370358</v>
      </c>
      <c r="P172" s="142">
        <f>Q172/VLOOKUP(M172,'Economic Country Data'!D:M,9,FALSE)</f>
        <v>1385981.9575711233</v>
      </c>
      <c r="Q172" s="142">
        <f t="shared" si="5"/>
        <v>23000000</v>
      </c>
      <c r="R172" s="53"/>
      <c r="S172" s="53"/>
      <c r="T172" s="53"/>
      <c r="U172" s="53"/>
      <c r="V172" s="53"/>
      <c r="W172" s="53"/>
      <c r="X172" s="53"/>
      <c r="Y172" s="53"/>
      <c r="Z172" s="53"/>
      <c r="AA172" s="53"/>
      <c r="AB172" s="53"/>
      <c r="AC172" s="53"/>
      <c r="AD172" s="53"/>
      <c r="AE172" s="53"/>
      <c r="AF172" s="53"/>
    </row>
    <row r="173" spans="1:32" s="56" customFormat="1" ht="14.4">
      <c r="A173" s="53"/>
      <c r="B173" s="141" t="s">
        <v>99</v>
      </c>
      <c r="C173" s="141">
        <v>2020</v>
      </c>
      <c r="D173" s="141" t="s">
        <v>235</v>
      </c>
      <c r="E173" s="141" t="s">
        <v>115</v>
      </c>
      <c r="F173" s="143" t="s">
        <v>232</v>
      </c>
      <c r="G173" s="143" t="s">
        <v>347</v>
      </c>
      <c r="H173" s="142">
        <v>5000000</v>
      </c>
      <c r="I173" s="142"/>
      <c r="J173" s="141" t="s">
        <v>94</v>
      </c>
      <c r="K173" s="141" t="s">
        <v>305</v>
      </c>
      <c r="L173" s="141" t="s">
        <v>446</v>
      </c>
      <c r="M173" s="141" t="str">
        <f t="shared" si="4"/>
        <v>Mauritius-2020</v>
      </c>
      <c r="N173" s="142">
        <f>Q173/VLOOKUP(M173,'Economic Country Data'!D:M,7,FALSE)</f>
        <v>127085.26062764395</v>
      </c>
      <c r="O173" s="142">
        <f>(Q173*100/(VLOOKUP(M173,'Economic Country Data'!D:N,11,FALSE))/VLOOKUP(M173,'Economic Country Data'!D:M,7,FALSE))</f>
        <v>122407.64262906599</v>
      </c>
      <c r="P173" s="142">
        <f>Q173/VLOOKUP(M173,'Economic Country Data'!D:M,9,FALSE)</f>
        <v>301300.42555893987</v>
      </c>
      <c r="Q173" s="142">
        <f t="shared" si="5"/>
        <v>5000000</v>
      </c>
      <c r="R173" s="53"/>
      <c r="S173" s="53"/>
      <c r="T173" s="53"/>
      <c r="U173" s="53"/>
      <c r="V173" s="53"/>
      <c r="W173" s="53"/>
      <c r="X173" s="53"/>
      <c r="Y173" s="53"/>
      <c r="Z173" s="53"/>
      <c r="AA173" s="53"/>
      <c r="AB173" s="53"/>
      <c r="AC173" s="53"/>
      <c r="AD173" s="53"/>
      <c r="AE173" s="53"/>
      <c r="AF173" s="53"/>
    </row>
    <row r="174" spans="1:32" s="56" customFormat="1" ht="27.6">
      <c r="A174" s="53"/>
      <c r="B174" s="141" t="s">
        <v>99</v>
      </c>
      <c r="C174" s="141">
        <v>2020</v>
      </c>
      <c r="D174" s="141" t="s">
        <v>112</v>
      </c>
      <c r="E174" s="141" t="s">
        <v>110</v>
      </c>
      <c r="F174" s="141" t="s">
        <v>109</v>
      </c>
      <c r="G174" s="141" t="s">
        <v>222</v>
      </c>
      <c r="H174" s="142">
        <v>1800000</v>
      </c>
      <c r="I174" s="142"/>
      <c r="J174" s="141" t="s">
        <v>94</v>
      </c>
      <c r="K174" s="141" t="s">
        <v>305</v>
      </c>
      <c r="L174" s="141" t="s">
        <v>436</v>
      </c>
      <c r="M174" s="141" t="str">
        <f t="shared" si="4"/>
        <v>Mauritius-2020</v>
      </c>
      <c r="N174" s="142">
        <f>Q174/VLOOKUP(M174,'Economic Country Data'!D:M,7,FALSE)</f>
        <v>45750.693825951821</v>
      </c>
      <c r="O174" s="142">
        <f>(Q174*100/(VLOOKUP(M174,'Economic Country Data'!D:N,11,FALSE))/VLOOKUP(M174,'Economic Country Data'!D:M,7,FALSE))</f>
        <v>44066.75134646376</v>
      </c>
      <c r="P174" s="142">
        <f>Q174/VLOOKUP(M174,'Economic Country Data'!D:M,9,FALSE)</f>
        <v>108468.15320121835</v>
      </c>
      <c r="Q174" s="142">
        <f t="shared" si="5"/>
        <v>1800000</v>
      </c>
      <c r="R174" s="53"/>
      <c r="S174" s="53"/>
      <c r="T174" s="53"/>
      <c r="U174" s="53"/>
      <c r="V174" s="53"/>
      <c r="W174" s="53"/>
      <c r="X174" s="53"/>
      <c r="Y174" s="53"/>
      <c r="Z174" s="53"/>
      <c r="AA174" s="53"/>
      <c r="AB174" s="53"/>
      <c r="AC174" s="53"/>
      <c r="AD174" s="53"/>
      <c r="AE174" s="53"/>
      <c r="AF174" s="53"/>
    </row>
    <row r="175" spans="1:32" s="56" customFormat="1" ht="14.4">
      <c r="A175" s="53"/>
      <c r="B175" s="141" t="s">
        <v>99</v>
      </c>
      <c r="C175" s="141">
        <v>2020</v>
      </c>
      <c r="D175" s="141" t="s">
        <v>304</v>
      </c>
      <c r="E175" s="141" t="s">
        <v>306</v>
      </c>
      <c r="F175" s="141" t="s">
        <v>233</v>
      </c>
      <c r="G175" s="141" t="s">
        <v>455</v>
      </c>
      <c r="H175" s="142">
        <v>400000</v>
      </c>
      <c r="I175" s="142"/>
      <c r="J175" s="141" t="s">
        <v>94</v>
      </c>
      <c r="K175" s="141" t="s">
        <v>305</v>
      </c>
      <c r="L175" s="141" t="s">
        <v>447</v>
      </c>
      <c r="M175" s="141" t="str">
        <f t="shared" si="4"/>
        <v>Mauritius-2020</v>
      </c>
      <c r="N175" s="142">
        <f>Q175/VLOOKUP(M175,'Economic Country Data'!D:M,7,FALSE)</f>
        <v>10166.820850211516</v>
      </c>
      <c r="O175" s="142">
        <f>(Q175*100/(VLOOKUP(M175,'Economic Country Data'!D:N,11,FALSE))/VLOOKUP(M175,'Economic Country Data'!D:M,7,FALSE))</f>
        <v>9792.6114103252785</v>
      </c>
      <c r="P175" s="142">
        <f>Q175/VLOOKUP(M175,'Economic Country Data'!D:M,9,FALSE)</f>
        <v>24104.034044715187</v>
      </c>
      <c r="Q175" s="142">
        <f t="shared" si="5"/>
        <v>400000</v>
      </c>
      <c r="R175" s="53"/>
      <c r="S175" s="53"/>
      <c r="T175" s="53"/>
      <c r="U175" s="53"/>
      <c r="V175" s="53"/>
      <c r="W175" s="53"/>
      <c r="X175" s="53"/>
      <c r="Y175" s="53"/>
      <c r="Z175" s="53"/>
      <c r="AA175" s="53"/>
      <c r="AB175" s="53"/>
      <c r="AC175" s="53"/>
      <c r="AD175" s="53"/>
      <c r="AE175" s="53"/>
      <c r="AF175" s="53"/>
    </row>
    <row r="176" spans="1:32" s="56" customFormat="1" ht="14.4">
      <c r="A176" s="53"/>
      <c r="B176" s="141" t="s">
        <v>99</v>
      </c>
      <c r="C176" s="141">
        <v>2021</v>
      </c>
      <c r="D176" s="141" t="s">
        <v>304</v>
      </c>
      <c r="E176" s="141" t="s">
        <v>308</v>
      </c>
      <c r="F176" s="141" t="s">
        <v>233</v>
      </c>
      <c r="G176" s="141" t="s">
        <v>455</v>
      </c>
      <c r="H176" s="142">
        <v>300000000</v>
      </c>
      <c r="I176" s="142"/>
      <c r="J176" s="141" t="s">
        <v>94</v>
      </c>
      <c r="K176" s="141" t="s">
        <v>305</v>
      </c>
      <c r="L176" s="141" t="s">
        <v>448</v>
      </c>
      <c r="M176" s="141" t="str">
        <f t="shared" si="4"/>
        <v>Mauritius-2021</v>
      </c>
      <c r="N176" s="142">
        <f>Q176/VLOOKUP(M176,'Economic Country Data'!D:M,7,FALSE)</f>
        <v>7196995.7028025053</v>
      </c>
      <c r="O176" s="142">
        <f>(Q176*100/(VLOOKUP(M176,'Economic Country Data'!D:N,11,FALSE))/VLOOKUP(M176,'Economic Country Data'!D:M,7,FALSE))</f>
        <v>6709139.9708399717</v>
      </c>
      <c r="P176" s="142">
        <f>Q176/VLOOKUP(M176,'Economic Country Data'!D:M,9,FALSE)</f>
        <v>18312582.547205139</v>
      </c>
      <c r="Q176" s="142">
        <f t="shared" si="5"/>
        <v>300000000</v>
      </c>
      <c r="R176" s="53"/>
      <c r="S176" s="53"/>
      <c r="T176" s="53"/>
      <c r="U176" s="53"/>
      <c r="V176" s="53"/>
      <c r="W176" s="53"/>
      <c r="X176" s="53"/>
      <c r="Y176" s="53"/>
      <c r="Z176" s="53"/>
      <c r="AA176" s="53"/>
      <c r="AB176" s="53"/>
      <c r="AC176" s="53"/>
      <c r="AD176" s="53"/>
      <c r="AE176" s="53"/>
      <c r="AF176" s="53"/>
    </row>
    <row r="177" spans="1:32" s="56" customFormat="1" ht="27.6">
      <c r="A177" s="53"/>
      <c r="B177" s="141" t="s">
        <v>99</v>
      </c>
      <c r="C177" s="141">
        <v>2021</v>
      </c>
      <c r="D177" s="141" t="s">
        <v>112</v>
      </c>
      <c r="E177" s="141" t="s">
        <v>110</v>
      </c>
      <c r="F177" s="141" t="s">
        <v>109</v>
      </c>
      <c r="G177" s="141" t="s">
        <v>222</v>
      </c>
      <c r="H177" s="142">
        <v>270000000</v>
      </c>
      <c r="I177" s="142"/>
      <c r="J177" s="141" t="s">
        <v>94</v>
      </c>
      <c r="K177" s="141" t="s">
        <v>305</v>
      </c>
      <c r="L177" s="141" t="s">
        <v>445</v>
      </c>
      <c r="M177" s="141" t="str">
        <f t="shared" si="4"/>
        <v>Mauritius-2021</v>
      </c>
      <c r="N177" s="142">
        <f>Q177/VLOOKUP(M177,'Economic Country Data'!D:M,7,FALSE)</f>
        <v>6477296.1325222543</v>
      </c>
      <c r="O177" s="142">
        <f>(Q177*100/(VLOOKUP(M177,'Economic Country Data'!D:N,11,FALSE))/VLOOKUP(M177,'Economic Country Data'!D:M,7,FALSE))</f>
        <v>6038225.9737559753</v>
      </c>
      <c r="P177" s="142">
        <f>Q177/VLOOKUP(M177,'Economic Country Data'!D:M,9,FALSE)</f>
        <v>16481324.292484624</v>
      </c>
      <c r="Q177" s="142">
        <f t="shared" si="5"/>
        <v>270000000</v>
      </c>
      <c r="R177" s="53"/>
      <c r="S177" s="53"/>
      <c r="T177" s="53"/>
      <c r="U177" s="53"/>
      <c r="V177" s="53"/>
      <c r="W177" s="53"/>
      <c r="X177" s="53"/>
      <c r="Y177" s="53"/>
      <c r="Z177" s="53"/>
      <c r="AA177" s="53"/>
      <c r="AB177" s="53"/>
      <c r="AC177" s="53"/>
      <c r="AD177" s="53"/>
      <c r="AE177" s="53"/>
      <c r="AF177" s="53"/>
    </row>
    <row r="178" spans="1:32" s="56" customFormat="1" ht="27.6">
      <c r="A178" s="53"/>
      <c r="B178" s="141" t="s">
        <v>99</v>
      </c>
      <c r="C178" s="141">
        <v>2021</v>
      </c>
      <c r="D178" s="141" t="s">
        <v>112</v>
      </c>
      <c r="E178" s="141" t="s">
        <v>111</v>
      </c>
      <c r="F178" s="141" t="s">
        <v>109</v>
      </c>
      <c r="G178" s="141" t="s">
        <v>409</v>
      </c>
      <c r="H178" s="142">
        <v>70000000</v>
      </c>
      <c r="I178" s="142"/>
      <c r="J178" s="141" t="s">
        <v>160</v>
      </c>
      <c r="K178" s="141" t="s">
        <v>305</v>
      </c>
      <c r="L178" s="141"/>
      <c r="M178" s="141" t="str">
        <f t="shared" si="4"/>
        <v>Mauritius-2021</v>
      </c>
      <c r="N178" s="142">
        <f>Q178/VLOOKUP(M178,'Economic Country Data'!D:M,7,FALSE)</f>
        <v>1679298.9973205845</v>
      </c>
      <c r="O178" s="142">
        <f>(Q178*100/(VLOOKUP(M178,'Economic Country Data'!D:N,11,FALSE))/VLOOKUP(M178,'Economic Country Data'!D:M,7,FALSE))</f>
        <v>1565465.9931959936</v>
      </c>
      <c r="P178" s="142">
        <f>Q178/VLOOKUP(M178,'Economic Country Data'!D:M,9,FALSE)</f>
        <v>4272935.9276811983</v>
      </c>
      <c r="Q178" s="142">
        <f t="shared" si="5"/>
        <v>70000000</v>
      </c>
      <c r="R178" s="53"/>
      <c r="S178" s="53"/>
      <c r="T178" s="53"/>
      <c r="U178" s="53"/>
      <c r="V178" s="53"/>
      <c r="W178" s="53"/>
      <c r="X178" s="53"/>
      <c r="Y178" s="53"/>
      <c r="Z178" s="53"/>
      <c r="AA178" s="53"/>
      <c r="AB178" s="53"/>
      <c r="AC178" s="53"/>
      <c r="AD178" s="53"/>
      <c r="AE178" s="53"/>
      <c r="AF178" s="53"/>
    </row>
    <row r="179" spans="1:32" s="56" customFormat="1" ht="14.4">
      <c r="A179" s="53"/>
      <c r="B179" s="141" t="s">
        <v>99</v>
      </c>
      <c r="C179" s="141">
        <v>2021</v>
      </c>
      <c r="D179" s="141" t="s">
        <v>304</v>
      </c>
      <c r="E179" s="141" t="s">
        <v>307</v>
      </c>
      <c r="F179" s="141" t="s">
        <v>233</v>
      </c>
      <c r="G179" s="141" t="s">
        <v>455</v>
      </c>
      <c r="H179" s="142">
        <v>41000000</v>
      </c>
      <c r="I179" s="142"/>
      <c r="J179" s="141" t="s">
        <v>94</v>
      </c>
      <c r="K179" s="141" t="s">
        <v>305</v>
      </c>
      <c r="L179" s="141" t="s">
        <v>448</v>
      </c>
      <c r="M179" s="141" t="str">
        <f t="shared" si="4"/>
        <v>Mauritius-2021</v>
      </c>
      <c r="N179" s="142">
        <f>Q179/VLOOKUP(M179,'Economic Country Data'!D:M,7,FALSE)</f>
        <v>983589.41271634237</v>
      </c>
      <c r="O179" s="142">
        <f>(Q179*100/(VLOOKUP(M179,'Economic Country Data'!D:N,11,FALSE))/VLOOKUP(M179,'Economic Country Data'!D:M,7,FALSE))</f>
        <v>916915.79601479636</v>
      </c>
      <c r="P179" s="142">
        <f>Q179/VLOOKUP(M179,'Economic Country Data'!D:M,9,FALSE)</f>
        <v>2502719.6147847022</v>
      </c>
      <c r="Q179" s="142">
        <f t="shared" si="5"/>
        <v>41000000</v>
      </c>
      <c r="R179" s="53"/>
      <c r="S179" s="53"/>
      <c r="T179" s="53"/>
      <c r="U179" s="53"/>
      <c r="V179" s="53"/>
      <c r="W179" s="53"/>
      <c r="X179" s="53"/>
      <c r="Y179" s="53"/>
      <c r="Z179" s="53"/>
      <c r="AA179" s="53"/>
      <c r="AB179" s="53"/>
      <c r="AC179" s="53"/>
      <c r="AD179" s="53"/>
      <c r="AE179" s="53"/>
      <c r="AF179" s="53"/>
    </row>
    <row r="180" spans="1:32" s="56" customFormat="1" ht="14.4">
      <c r="A180" s="53"/>
      <c r="B180" s="141" t="s">
        <v>99</v>
      </c>
      <c r="C180" s="141">
        <v>2021</v>
      </c>
      <c r="D180" s="141" t="s">
        <v>235</v>
      </c>
      <c r="E180" s="141" t="s">
        <v>115</v>
      </c>
      <c r="F180" s="143" t="s">
        <v>232</v>
      </c>
      <c r="G180" s="143" t="s">
        <v>347</v>
      </c>
      <c r="H180" s="142">
        <v>5000000</v>
      </c>
      <c r="I180" s="142"/>
      <c r="J180" s="141" t="s">
        <v>94</v>
      </c>
      <c r="K180" s="141" t="s">
        <v>305</v>
      </c>
      <c r="L180" s="141" t="s">
        <v>446</v>
      </c>
      <c r="M180" s="141" t="str">
        <f t="shared" si="4"/>
        <v>Mauritius-2021</v>
      </c>
      <c r="N180" s="142">
        <f>Q180/VLOOKUP(M180,'Economic Country Data'!D:M,7,FALSE)</f>
        <v>119949.92838004175</v>
      </c>
      <c r="O180" s="142">
        <f>(Q180*100/(VLOOKUP(M180,'Economic Country Data'!D:N,11,FALSE))/VLOOKUP(M180,'Economic Country Data'!D:M,7,FALSE))</f>
        <v>111818.99951399954</v>
      </c>
      <c r="P180" s="142">
        <f>Q180/VLOOKUP(M180,'Economic Country Data'!D:M,9,FALSE)</f>
        <v>305209.70912008564</v>
      </c>
      <c r="Q180" s="142">
        <f t="shared" si="5"/>
        <v>5000000</v>
      </c>
      <c r="R180" s="53"/>
      <c r="S180" s="53"/>
      <c r="T180" s="53"/>
      <c r="U180" s="53"/>
      <c r="V180" s="53"/>
      <c r="W180" s="53"/>
      <c r="X180" s="53"/>
      <c r="Y180" s="53"/>
      <c r="Z180" s="53"/>
      <c r="AA180" s="53"/>
      <c r="AB180" s="53"/>
      <c r="AC180" s="53"/>
      <c r="AD180" s="53"/>
      <c r="AE180" s="53"/>
      <c r="AF180" s="53"/>
    </row>
    <row r="181" spans="1:32" s="56" customFormat="1" ht="27.6">
      <c r="A181" s="53"/>
      <c r="B181" s="141" t="s">
        <v>99</v>
      </c>
      <c r="C181" s="141">
        <v>2021</v>
      </c>
      <c r="D181" s="141" t="s">
        <v>112</v>
      </c>
      <c r="E181" s="141" t="s">
        <v>110</v>
      </c>
      <c r="F181" s="141" t="s">
        <v>109</v>
      </c>
      <c r="G181" s="141" t="s">
        <v>222</v>
      </c>
      <c r="H181" s="142">
        <v>2800000</v>
      </c>
      <c r="I181" s="142"/>
      <c r="J181" s="141" t="s">
        <v>94</v>
      </c>
      <c r="K181" s="141" t="s">
        <v>305</v>
      </c>
      <c r="L181" s="141" t="s">
        <v>436</v>
      </c>
      <c r="M181" s="141" t="str">
        <f t="shared" si="4"/>
        <v>Mauritius-2021</v>
      </c>
      <c r="N181" s="142">
        <f>Q181/VLOOKUP(M181,'Economic Country Data'!D:M,7,FALSE)</f>
        <v>67171.959892823375</v>
      </c>
      <c r="O181" s="142">
        <f>(Q181*100/(VLOOKUP(M181,'Economic Country Data'!D:N,11,FALSE))/VLOOKUP(M181,'Economic Country Data'!D:M,7,FALSE))</f>
        <v>62618.639727839749</v>
      </c>
      <c r="P181" s="142">
        <f>Q181/VLOOKUP(M181,'Economic Country Data'!D:M,9,FALSE)</f>
        <v>170917.43710724794</v>
      </c>
      <c r="Q181" s="142">
        <f t="shared" si="5"/>
        <v>2800000</v>
      </c>
      <c r="R181" s="53"/>
      <c r="S181" s="53"/>
      <c r="T181" s="53"/>
      <c r="U181" s="53"/>
      <c r="V181" s="53"/>
      <c r="W181" s="53"/>
      <c r="X181" s="53"/>
      <c r="Y181" s="53"/>
      <c r="Z181" s="53"/>
      <c r="AA181" s="53"/>
      <c r="AB181" s="53"/>
      <c r="AC181" s="53"/>
      <c r="AD181" s="53"/>
      <c r="AE181" s="53"/>
      <c r="AF181" s="53"/>
    </row>
    <row r="182" spans="1:32" s="56" customFormat="1" ht="14.4">
      <c r="A182" s="53"/>
      <c r="B182" s="141" t="s">
        <v>99</v>
      </c>
      <c r="C182" s="141">
        <v>2021</v>
      </c>
      <c r="D182" s="141" t="s">
        <v>304</v>
      </c>
      <c r="E182" s="141" t="s">
        <v>306</v>
      </c>
      <c r="F182" s="141" t="s">
        <v>233</v>
      </c>
      <c r="G182" s="141" t="s">
        <v>455</v>
      </c>
      <c r="H182" s="142">
        <v>400000</v>
      </c>
      <c r="I182" s="142"/>
      <c r="J182" s="141" t="s">
        <v>94</v>
      </c>
      <c r="K182" s="141" t="s">
        <v>305</v>
      </c>
      <c r="L182" s="141" t="s">
        <v>447</v>
      </c>
      <c r="M182" s="141" t="str">
        <f t="shared" si="4"/>
        <v>Mauritius-2021</v>
      </c>
      <c r="N182" s="142">
        <f>Q182/VLOOKUP(M182,'Economic Country Data'!D:M,7,FALSE)</f>
        <v>9595.9942704033401</v>
      </c>
      <c r="O182" s="142">
        <f>(Q182*100/(VLOOKUP(M182,'Economic Country Data'!D:N,11,FALSE))/VLOOKUP(M182,'Economic Country Data'!D:M,7,FALSE))</f>
        <v>8945.5199611199641</v>
      </c>
      <c r="P182" s="142">
        <f>Q182/VLOOKUP(M182,'Economic Country Data'!D:M,9,FALSE)</f>
        <v>24416.776729606849</v>
      </c>
      <c r="Q182" s="142">
        <f t="shared" si="5"/>
        <v>400000</v>
      </c>
      <c r="R182" s="53"/>
      <c r="S182" s="53"/>
      <c r="T182" s="53"/>
      <c r="U182" s="53"/>
      <c r="V182" s="53"/>
      <c r="W182" s="53"/>
      <c r="X182" s="53"/>
      <c r="Y182" s="53"/>
      <c r="Z182" s="53"/>
      <c r="AA182" s="53"/>
      <c r="AB182" s="53"/>
      <c r="AC182" s="53"/>
      <c r="AD182" s="53"/>
      <c r="AE182" s="53"/>
      <c r="AF182" s="53"/>
    </row>
    <row r="183" spans="1:32" s="56" customFormat="1" ht="14.4">
      <c r="A183" s="53"/>
      <c r="B183" s="141" t="s">
        <v>99</v>
      </c>
      <c r="C183" s="141">
        <v>2022</v>
      </c>
      <c r="D183" s="143" t="s">
        <v>304</v>
      </c>
      <c r="E183" s="141" t="s">
        <v>309</v>
      </c>
      <c r="F183" s="141" t="s">
        <v>233</v>
      </c>
      <c r="G183" s="141" t="s">
        <v>455</v>
      </c>
      <c r="H183" s="142">
        <v>2200000000</v>
      </c>
      <c r="I183" s="142"/>
      <c r="J183" s="141" t="s">
        <v>94</v>
      </c>
      <c r="K183" s="141" t="s">
        <v>305</v>
      </c>
      <c r="L183" s="141"/>
      <c r="M183" s="141" t="str">
        <f t="shared" si="4"/>
        <v>Mauritius-2022</v>
      </c>
      <c r="N183" s="142">
        <f>Q183/VLOOKUP(M183,'Economic Country Data'!D:M,7,FALSE)</f>
        <v>49780937.283571266</v>
      </c>
      <c r="O183" s="142">
        <f>(Q183*100/(VLOOKUP(M183,'Economic Country Data'!D:N,11,FALSE))/VLOOKUP(M183,'Economic Country Data'!D:M,7,FALSE))</f>
        <v>45023922.487266727</v>
      </c>
      <c r="P183" s="142">
        <f>Q183/VLOOKUP(M183,'Economic Country Data'!D:M,9,FALSE)</f>
        <v>131136655.0748297</v>
      </c>
      <c r="Q183" s="142">
        <f t="shared" si="5"/>
        <v>2200000000</v>
      </c>
      <c r="R183" s="53"/>
      <c r="S183" s="53"/>
      <c r="T183" s="53"/>
      <c r="U183" s="53"/>
      <c r="V183" s="53"/>
      <c r="W183" s="53"/>
      <c r="X183" s="53"/>
      <c r="Y183" s="53"/>
      <c r="Z183" s="53"/>
      <c r="AA183" s="53"/>
      <c r="AB183" s="53"/>
      <c r="AC183" s="53"/>
      <c r="AD183" s="53"/>
      <c r="AE183" s="53"/>
      <c r="AF183" s="53"/>
    </row>
    <row r="184" spans="1:32" s="56" customFormat="1" ht="27.6">
      <c r="A184" s="53"/>
      <c r="B184" s="141" t="s">
        <v>99</v>
      </c>
      <c r="C184" s="141">
        <v>2022</v>
      </c>
      <c r="D184" s="141" t="s">
        <v>112</v>
      </c>
      <c r="E184" s="141" t="s">
        <v>110</v>
      </c>
      <c r="F184" s="141" t="s">
        <v>109</v>
      </c>
      <c r="G184" s="141" t="s">
        <v>222</v>
      </c>
      <c r="H184" s="142">
        <v>338000000</v>
      </c>
      <c r="I184" s="142"/>
      <c r="J184" s="141" t="s">
        <v>94</v>
      </c>
      <c r="K184" s="141" t="s">
        <v>305</v>
      </c>
      <c r="L184" s="141" t="s">
        <v>445</v>
      </c>
      <c r="M184" s="141" t="str">
        <f t="shared" si="4"/>
        <v>Mauritius-2022</v>
      </c>
      <c r="N184" s="142">
        <f>Q184/VLOOKUP(M184,'Economic Country Data'!D:M,7,FALSE)</f>
        <v>7648162.1826577671</v>
      </c>
      <c r="O184" s="142">
        <f>(Q184*100/(VLOOKUP(M184,'Economic Country Data'!D:N,11,FALSE))/VLOOKUP(M184,'Economic Country Data'!D:M,7,FALSE))</f>
        <v>6917311.7275891621</v>
      </c>
      <c r="P184" s="142">
        <f>Q184/VLOOKUP(M184,'Economic Country Data'!D:M,9,FALSE)</f>
        <v>20147358.825132925</v>
      </c>
      <c r="Q184" s="142">
        <f t="shared" si="5"/>
        <v>338000000</v>
      </c>
      <c r="R184" s="53"/>
      <c r="S184" s="53"/>
      <c r="T184" s="53"/>
      <c r="U184" s="53"/>
      <c r="V184" s="53"/>
      <c r="W184" s="53"/>
      <c r="X184" s="53"/>
      <c r="Y184" s="53"/>
      <c r="Z184" s="53"/>
      <c r="AA184" s="53"/>
      <c r="AB184" s="53"/>
      <c r="AC184" s="53"/>
      <c r="AD184" s="53"/>
      <c r="AE184" s="53"/>
      <c r="AF184" s="53"/>
    </row>
    <row r="185" spans="1:32" s="56" customFormat="1" ht="27.6">
      <c r="A185" s="53"/>
      <c r="B185" s="141" t="s">
        <v>99</v>
      </c>
      <c r="C185" s="141">
        <v>2022</v>
      </c>
      <c r="D185" s="141" t="s">
        <v>112</v>
      </c>
      <c r="E185" s="141" t="s">
        <v>111</v>
      </c>
      <c r="F185" s="141" t="s">
        <v>109</v>
      </c>
      <c r="G185" s="141" t="s">
        <v>409</v>
      </c>
      <c r="H185" s="142">
        <v>78000000</v>
      </c>
      <c r="I185" s="142"/>
      <c r="J185" s="141" t="s">
        <v>160</v>
      </c>
      <c r="K185" s="141" t="s">
        <v>305</v>
      </c>
      <c r="L185" s="141"/>
      <c r="M185" s="141" t="str">
        <f t="shared" si="4"/>
        <v>Mauritius-2022</v>
      </c>
      <c r="N185" s="142">
        <f>Q185/VLOOKUP(M185,'Economic Country Data'!D:M,7,FALSE)</f>
        <v>1764960.5036902539</v>
      </c>
      <c r="O185" s="142">
        <f>(Q185*100/(VLOOKUP(M185,'Economic Country Data'!D:N,11,FALSE))/VLOOKUP(M185,'Economic Country Data'!D:M,7,FALSE))</f>
        <v>1596302.7063667295</v>
      </c>
      <c r="P185" s="142">
        <f>Q185/VLOOKUP(M185,'Economic Country Data'!D:M,9,FALSE)</f>
        <v>4649390.4981075982</v>
      </c>
      <c r="Q185" s="142">
        <f t="shared" si="5"/>
        <v>78000000</v>
      </c>
      <c r="R185" s="53"/>
      <c r="S185" s="53"/>
      <c r="T185" s="53"/>
      <c r="U185" s="53"/>
      <c r="V185" s="53"/>
      <c r="W185" s="53"/>
      <c r="X185" s="53"/>
      <c r="Y185" s="53"/>
      <c r="Z185" s="53"/>
      <c r="AA185" s="53"/>
      <c r="AB185" s="53"/>
      <c r="AC185" s="53"/>
      <c r="AD185" s="53"/>
      <c r="AE185" s="53"/>
      <c r="AF185" s="53"/>
    </row>
    <row r="186" spans="1:32" s="56" customFormat="1" ht="14.4">
      <c r="A186" s="53"/>
      <c r="B186" s="141" t="s">
        <v>99</v>
      </c>
      <c r="C186" s="141">
        <v>2022</v>
      </c>
      <c r="D186" s="143" t="s">
        <v>304</v>
      </c>
      <c r="E186" s="141" t="s">
        <v>113</v>
      </c>
      <c r="F186" s="141" t="s">
        <v>233</v>
      </c>
      <c r="G186" s="141" t="s">
        <v>455</v>
      </c>
      <c r="H186" s="142">
        <v>60000000</v>
      </c>
      <c r="I186" s="142"/>
      <c r="J186" s="141" t="s">
        <v>94</v>
      </c>
      <c r="K186" s="141" t="s">
        <v>305</v>
      </c>
      <c r="L186" s="141"/>
      <c r="M186" s="141" t="str">
        <f t="shared" si="4"/>
        <v>Mauritius-2022</v>
      </c>
      <c r="N186" s="142">
        <f>Q186/VLOOKUP(M186,'Economic Country Data'!D:M,7,FALSE)</f>
        <v>1357661.92591558</v>
      </c>
      <c r="O186" s="142">
        <f>(Q186*100/(VLOOKUP(M186,'Economic Country Data'!D:N,11,FALSE))/VLOOKUP(M186,'Economic Country Data'!D:M,7,FALSE))</f>
        <v>1227925.1587436381</v>
      </c>
      <c r="P186" s="142">
        <f>Q186/VLOOKUP(M186,'Economic Country Data'!D:M,9,FALSE)</f>
        <v>3576454.229313537</v>
      </c>
      <c r="Q186" s="142">
        <f t="shared" si="5"/>
        <v>60000000</v>
      </c>
      <c r="R186" s="53"/>
      <c r="S186" s="53"/>
      <c r="T186" s="53"/>
      <c r="U186" s="53"/>
      <c r="V186" s="53"/>
      <c r="W186" s="53"/>
      <c r="X186" s="53"/>
      <c r="Y186" s="53"/>
      <c r="Z186" s="53"/>
      <c r="AA186" s="53"/>
      <c r="AB186" s="53"/>
      <c r="AC186" s="53"/>
      <c r="AD186" s="53"/>
      <c r="AE186" s="53"/>
      <c r="AF186" s="53"/>
    </row>
    <row r="187" spans="1:32" s="56" customFormat="1" ht="27.6">
      <c r="A187" s="53"/>
      <c r="B187" s="141" t="s">
        <v>99</v>
      </c>
      <c r="C187" s="141">
        <v>2022</v>
      </c>
      <c r="D187" s="141" t="s">
        <v>112</v>
      </c>
      <c r="E187" s="141" t="s">
        <v>110</v>
      </c>
      <c r="F187" s="141" t="s">
        <v>109</v>
      </c>
      <c r="G187" s="141" t="s">
        <v>222</v>
      </c>
      <c r="H187" s="142">
        <v>9250000</v>
      </c>
      <c r="I187" s="142"/>
      <c r="J187" s="141" t="s">
        <v>94</v>
      </c>
      <c r="K187" s="141" t="s">
        <v>305</v>
      </c>
      <c r="L187" s="141" t="s">
        <v>436</v>
      </c>
      <c r="M187" s="141" t="str">
        <f t="shared" si="4"/>
        <v>Mauritius-2022</v>
      </c>
      <c r="N187" s="142">
        <f>Q187/VLOOKUP(M187,'Economic Country Data'!D:M,7,FALSE)</f>
        <v>209306.21357865192</v>
      </c>
      <c r="O187" s="142">
        <f>(Q187*100/(VLOOKUP(M187,'Economic Country Data'!D:N,11,FALSE))/VLOOKUP(M187,'Economic Country Data'!D:M,7,FALSE))</f>
        <v>189305.12863964422</v>
      </c>
      <c r="P187" s="142">
        <f>Q187/VLOOKUP(M187,'Economic Country Data'!D:M,9,FALSE)</f>
        <v>551370.02701917035</v>
      </c>
      <c r="Q187" s="142">
        <f t="shared" si="5"/>
        <v>9250000</v>
      </c>
      <c r="R187" s="53"/>
      <c r="S187" s="53"/>
      <c r="T187" s="53"/>
      <c r="U187" s="53"/>
      <c r="V187" s="53"/>
      <c r="W187" s="53"/>
      <c r="X187" s="53"/>
      <c r="Y187" s="53"/>
      <c r="Z187" s="53"/>
      <c r="AA187" s="53"/>
      <c r="AB187" s="53"/>
      <c r="AC187" s="53"/>
      <c r="AD187" s="53"/>
      <c r="AE187" s="53"/>
      <c r="AF187" s="53"/>
    </row>
    <row r="188" spans="1:32" s="56" customFormat="1" ht="27.6">
      <c r="A188" s="53"/>
      <c r="B188" s="143" t="s">
        <v>99</v>
      </c>
      <c r="C188" s="149">
        <v>2022</v>
      </c>
      <c r="D188" s="143" t="s">
        <v>112</v>
      </c>
      <c r="E188" s="141" t="s">
        <v>311</v>
      </c>
      <c r="F188" s="143" t="s">
        <v>232</v>
      </c>
      <c r="G188" s="143" t="s">
        <v>405</v>
      </c>
      <c r="H188" s="142">
        <v>6000000</v>
      </c>
      <c r="I188" s="142"/>
      <c r="J188" s="141" t="s">
        <v>94</v>
      </c>
      <c r="K188" s="141" t="s">
        <v>305</v>
      </c>
      <c r="L188" s="141"/>
      <c r="M188" s="141" t="str">
        <f t="shared" si="4"/>
        <v>Mauritius-2022</v>
      </c>
      <c r="N188" s="142">
        <f>Q188/VLOOKUP(M188,'Economic Country Data'!D:M,7,FALSE)</f>
        <v>135766.19259155801</v>
      </c>
      <c r="O188" s="142">
        <f>(Q188*100/(VLOOKUP(M188,'Economic Country Data'!D:N,11,FALSE))/VLOOKUP(M188,'Economic Country Data'!D:M,7,FALSE))</f>
        <v>122792.51587436382</v>
      </c>
      <c r="P188" s="142">
        <f>Q188/VLOOKUP(M188,'Economic Country Data'!D:M,9,FALSE)</f>
        <v>357645.42293135374</v>
      </c>
      <c r="Q188" s="142">
        <f t="shared" si="5"/>
        <v>6000000</v>
      </c>
      <c r="R188" s="53"/>
      <c r="S188" s="53"/>
      <c r="T188" s="53"/>
      <c r="U188" s="53"/>
      <c r="V188" s="53"/>
      <c r="W188" s="53"/>
      <c r="X188" s="53"/>
      <c r="Y188" s="53"/>
      <c r="Z188" s="53"/>
      <c r="AA188" s="53"/>
      <c r="AB188" s="53"/>
      <c r="AC188" s="53"/>
      <c r="AD188" s="53"/>
      <c r="AE188" s="53"/>
      <c r="AF188" s="53"/>
    </row>
    <row r="189" spans="1:32" s="56" customFormat="1" ht="14.4">
      <c r="A189" s="53"/>
      <c r="B189" s="141" t="s">
        <v>99</v>
      </c>
      <c r="C189" s="141">
        <v>2022</v>
      </c>
      <c r="D189" s="141" t="s">
        <v>235</v>
      </c>
      <c r="E189" s="141" t="s">
        <v>115</v>
      </c>
      <c r="F189" s="143" t="s">
        <v>232</v>
      </c>
      <c r="G189" s="143" t="s">
        <v>347</v>
      </c>
      <c r="H189" s="142">
        <v>5000000</v>
      </c>
      <c r="I189" s="142"/>
      <c r="J189" s="141" t="s">
        <v>94</v>
      </c>
      <c r="K189" s="141" t="s">
        <v>305</v>
      </c>
      <c r="L189" s="141" t="s">
        <v>446</v>
      </c>
      <c r="M189" s="141" t="str">
        <f t="shared" si="4"/>
        <v>Mauritius-2022</v>
      </c>
      <c r="N189" s="142">
        <f>Q189/VLOOKUP(M189,'Economic Country Data'!D:M,7,FALSE)</f>
        <v>113138.49382629833</v>
      </c>
      <c r="O189" s="142">
        <f>(Q189*100/(VLOOKUP(M189,'Economic Country Data'!D:N,11,FALSE))/VLOOKUP(M189,'Economic Country Data'!D:M,7,FALSE))</f>
        <v>102327.09656196984</v>
      </c>
      <c r="P189" s="142">
        <f>Q189/VLOOKUP(M189,'Economic Country Data'!D:M,9,FALSE)</f>
        <v>298037.85244279477</v>
      </c>
      <c r="Q189" s="142">
        <f t="shared" si="5"/>
        <v>5000000</v>
      </c>
      <c r="R189" s="53"/>
      <c r="S189" s="53"/>
      <c r="T189" s="53"/>
      <c r="U189" s="53"/>
      <c r="V189" s="53"/>
      <c r="W189" s="53"/>
      <c r="X189" s="53"/>
      <c r="Y189" s="53"/>
      <c r="Z189" s="53"/>
      <c r="AA189" s="53"/>
      <c r="AB189" s="53"/>
      <c r="AC189" s="53"/>
      <c r="AD189" s="53"/>
      <c r="AE189" s="53"/>
      <c r="AF189" s="53"/>
    </row>
    <row r="190" spans="1:32" s="56" customFormat="1" ht="14.4">
      <c r="A190" s="53"/>
      <c r="B190" s="141" t="s">
        <v>99</v>
      </c>
      <c r="C190" s="141">
        <v>2022</v>
      </c>
      <c r="D190" s="143" t="s">
        <v>304</v>
      </c>
      <c r="E190" s="141" t="s">
        <v>114</v>
      </c>
      <c r="F190" s="141" t="s">
        <v>233</v>
      </c>
      <c r="G190" s="141" t="s">
        <v>455</v>
      </c>
      <c r="H190" s="142">
        <v>325000</v>
      </c>
      <c r="I190" s="142"/>
      <c r="J190" s="141" t="s">
        <v>94</v>
      </c>
      <c r="K190" s="141" t="s">
        <v>305</v>
      </c>
      <c r="L190" s="141"/>
      <c r="M190" s="141" t="str">
        <f t="shared" si="4"/>
        <v>Mauritius-2022</v>
      </c>
      <c r="N190" s="142">
        <f>Q190/VLOOKUP(M190,'Economic Country Data'!D:M,7,FALSE)</f>
        <v>7354.0020987093922</v>
      </c>
      <c r="O190" s="142">
        <f>(Q190*100/(VLOOKUP(M190,'Economic Country Data'!D:N,11,FALSE))/VLOOKUP(M190,'Economic Country Data'!D:M,7,FALSE))</f>
        <v>6651.2612765280401</v>
      </c>
      <c r="P190" s="142">
        <f>Q190/VLOOKUP(M190,'Economic Country Data'!D:M,9,FALSE)</f>
        <v>19372.460408781659</v>
      </c>
      <c r="Q190" s="142">
        <f t="shared" si="5"/>
        <v>325000</v>
      </c>
      <c r="R190" s="53"/>
      <c r="S190" s="53"/>
      <c r="T190" s="53"/>
      <c r="U190" s="53"/>
      <c r="V190" s="53"/>
      <c r="W190" s="53"/>
      <c r="X190" s="53"/>
      <c r="Y190" s="53"/>
      <c r="Z190" s="53"/>
      <c r="AA190" s="53"/>
      <c r="AB190" s="53"/>
      <c r="AC190" s="53"/>
      <c r="AD190" s="53"/>
      <c r="AE190" s="53"/>
      <c r="AF190" s="53"/>
    </row>
    <row r="191" spans="1:32" s="56" customFormat="1" ht="27.6">
      <c r="A191" s="53"/>
      <c r="B191" s="141" t="s">
        <v>133</v>
      </c>
      <c r="C191" s="141">
        <v>2019</v>
      </c>
      <c r="D191" s="141" t="s">
        <v>203</v>
      </c>
      <c r="E191" s="143" t="s">
        <v>204</v>
      </c>
      <c r="F191" s="141" t="s">
        <v>229</v>
      </c>
      <c r="G191" s="141" t="s">
        <v>349</v>
      </c>
      <c r="H191" s="142">
        <v>806289760</v>
      </c>
      <c r="I191" s="142"/>
      <c r="J191" s="141" t="s">
        <v>94</v>
      </c>
      <c r="K191" s="141" t="s">
        <v>198</v>
      </c>
      <c r="L191" s="141"/>
      <c r="M191" s="141" t="str">
        <f t="shared" si="4"/>
        <v>Mozambique-2019</v>
      </c>
      <c r="N191" s="142">
        <f>Q191/VLOOKUP(M191,'Economic Country Data'!D:M,7,FALSE)</f>
        <v>12890667.377228284</v>
      </c>
      <c r="O191" s="142">
        <f>(Q191*100/(VLOOKUP(M191,'Economic Country Data'!D:N,11,FALSE))/VLOOKUP(M191,'Economic Country Data'!D:M,7,FALSE))</f>
        <v>12890667.377228284</v>
      </c>
      <c r="P191" s="142">
        <f>Q191/VLOOKUP(M191,'Economic Country Data'!D:M,9,FALSE)</f>
        <v>33984114.718683615</v>
      </c>
      <c r="Q191" s="142">
        <f t="shared" si="5"/>
        <v>806289760</v>
      </c>
      <c r="R191" s="53"/>
      <c r="S191" s="53"/>
      <c r="T191" s="53"/>
      <c r="U191" s="53"/>
      <c r="V191" s="53"/>
      <c r="W191" s="53"/>
      <c r="X191" s="53"/>
      <c r="Y191" s="53"/>
      <c r="Z191" s="53"/>
      <c r="AA191" s="53"/>
      <c r="AB191" s="53"/>
      <c r="AC191" s="53"/>
      <c r="AD191" s="53"/>
      <c r="AE191" s="53"/>
      <c r="AF191" s="53"/>
    </row>
    <row r="192" spans="1:32" s="56" customFormat="1" ht="27.6">
      <c r="A192" s="53"/>
      <c r="B192" s="141" t="s">
        <v>133</v>
      </c>
      <c r="C192" s="141">
        <v>2019</v>
      </c>
      <c r="D192" s="141" t="s">
        <v>203</v>
      </c>
      <c r="E192" s="143" t="s">
        <v>205</v>
      </c>
      <c r="F192" s="143" t="s">
        <v>229</v>
      </c>
      <c r="G192" s="141" t="s">
        <v>349</v>
      </c>
      <c r="H192" s="142">
        <v>145443560</v>
      </c>
      <c r="I192" s="142"/>
      <c r="J192" s="141" t="s">
        <v>94</v>
      </c>
      <c r="K192" s="141" t="s">
        <v>198</v>
      </c>
      <c r="L192" s="141"/>
      <c r="M192" s="141" t="str">
        <f t="shared" si="4"/>
        <v>Mozambique-2019</v>
      </c>
      <c r="N192" s="142">
        <f>Q192/VLOOKUP(M192,'Economic Country Data'!D:M,7,FALSE)</f>
        <v>2325298.7289829212</v>
      </c>
      <c r="O192" s="142">
        <f>(Q192*100/(VLOOKUP(M192,'Economic Country Data'!D:N,11,FALSE))/VLOOKUP(M192,'Economic Country Data'!D:M,7,FALSE))</f>
        <v>2325298.7289829212</v>
      </c>
      <c r="P192" s="142">
        <f>Q192/VLOOKUP(M192,'Economic Country Data'!D:M,9,FALSE)</f>
        <v>6130265.9085410479</v>
      </c>
      <c r="Q192" s="142">
        <f t="shared" si="5"/>
        <v>145443560</v>
      </c>
      <c r="R192" s="53"/>
      <c r="S192" s="53"/>
      <c r="T192" s="53"/>
      <c r="U192" s="53"/>
      <c r="V192" s="53"/>
      <c r="W192" s="53"/>
      <c r="X192" s="53"/>
      <c r="Y192" s="53"/>
      <c r="Z192" s="53"/>
      <c r="AA192" s="53"/>
      <c r="AB192" s="53"/>
      <c r="AC192" s="53"/>
      <c r="AD192" s="53"/>
      <c r="AE192" s="53"/>
      <c r="AF192" s="53"/>
    </row>
    <row r="193" spans="1:32" s="56" customFormat="1" ht="27.6">
      <c r="A193" s="53"/>
      <c r="B193" s="141" t="s">
        <v>133</v>
      </c>
      <c r="C193" s="141">
        <v>2019</v>
      </c>
      <c r="D193" s="141" t="s">
        <v>203</v>
      </c>
      <c r="E193" s="143" t="s">
        <v>207</v>
      </c>
      <c r="F193" s="143" t="s">
        <v>229</v>
      </c>
      <c r="G193" s="141" t="s">
        <v>349</v>
      </c>
      <c r="H193" s="142">
        <v>5738170</v>
      </c>
      <c r="I193" s="142"/>
      <c r="J193" s="141" t="s">
        <v>94</v>
      </c>
      <c r="K193" s="141" t="s">
        <v>198</v>
      </c>
      <c r="L193" s="141"/>
      <c r="M193" s="141" t="str">
        <f t="shared" si="4"/>
        <v>Mozambique-2019</v>
      </c>
      <c r="N193" s="142">
        <f>Q193/VLOOKUP(M193,'Economic Country Data'!D:M,7,FALSE)</f>
        <v>91739.774574329233</v>
      </c>
      <c r="O193" s="142">
        <f>(Q193*100/(VLOOKUP(M193,'Economic Country Data'!D:N,11,FALSE))/VLOOKUP(M193,'Economic Country Data'!D:M,7,FALSE))</f>
        <v>91739.774574329233</v>
      </c>
      <c r="P193" s="142">
        <f>Q193/VLOOKUP(M193,'Economic Country Data'!D:M,9,FALSE)</f>
        <v>241856.75823950532</v>
      </c>
      <c r="Q193" s="142">
        <f t="shared" si="5"/>
        <v>5738170</v>
      </c>
      <c r="R193" s="53"/>
      <c r="S193" s="53"/>
      <c r="T193" s="53"/>
      <c r="U193" s="53"/>
      <c r="V193" s="53"/>
      <c r="W193" s="53"/>
      <c r="X193" s="53"/>
      <c r="Y193" s="53"/>
      <c r="Z193" s="53"/>
      <c r="AA193" s="53"/>
      <c r="AB193" s="53"/>
      <c r="AC193" s="53"/>
      <c r="AD193" s="53"/>
      <c r="AE193" s="53"/>
      <c r="AF193" s="53"/>
    </row>
    <row r="194" spans="1:32" s="56" customFormat="1" ht="27.6">
      <c r="A194" s="53"/>
      <c r="B194" s="141" t="s">
        <v>133</v>
      </c>
      <c r="C194" s="141">
        <v>2019</v>
      </c>
      <c r="D194" s="141" t="s">
        <v>199</v>
      </c>
      <c r="E194" s="141" t="s">
        <v>200</v>
      </c>
      <c r="F194" s="143" t="s">
        <v>232</v>
      </c>
      <c r="G194" s="141" t="s">
        <v>405</v>
      </c>
      <c r="H194" s="142">
        <v>3500000</v>
      </c>
      <c r="I194" s="142"/>
      <c r="J194" s="141" t="s">
        <v>94</v>
      </c>
      <c r="K194" s="141" t="s">
        <v>198</v>
      </c>
      <c r="L194" s="141"/>
      <c r="M194" s="141" t="str">
        <f t="shared" si="4"/>
        <v>Mozambique-2019</v>
      </c>
      <c r="N194" s="142">
        <f>Q194/VLOOKUP(M194,'Economic Country Data'!D:M,7,FALSE)</f>
        <v>55956.72679794296</v>
      </c>
      <c r="O194" s="142">
        <f>(Q194*100/(VLOOKUP(M194,'Economic Country Data'!D:N,11,FALSE))/VLOOKUP(M194,'Economic Country Data'!D:M,7,FALSE))</f>
        <v>55956.72679794296</v>
      </c>
      <c r="P194" s="142">
        <f>Q194/VLOOKUP(M194,'Economic Country Data'!D:M,9,FALSE)</f>
        <v>147520.66492248722</v>
      </c>
      <c r="Q194" s="142">
        <f t="shared" si="5"/>
        <v>3500000</v>
      </c>
      <c r="R194" s="53"/>
      <c r="S194" s="53"/>
      <c r="T194" s="53"/>
      <c r="U194" s="53"/>
      <c r="V194" s="53"/>
      <c r="W194" s="53"/>
      <c r="X194" s="53"/>
      <c r="Y194" s="53"/>
      <c r="Z194" s="53"/>
      <c r="AA194" s="53"/>
      <c r="AB194" s="53"/>
      <c r="AC194" s="53"/>
      <c r="AD194" s="53"/>
      <c r="AE194" s="53"/>
      <c r="AF194" s="53"/>
    </row>
    <row r="195" spans="1:32" s="56" customFormat="1" ht="27.6">
      <c r="A195" s="53"/>
      <c r="B195" s="141" t="s">
        <v>133</v>
      </c>
      <c r="C195" s="141">
        <v>2019</v>
      </c>
      <c r="D195" s="141" t="s">
        <v>196</v>
      </c>
      <c r="E195" s="141" t="s">
        <v>197</v>
      </c>
      <c r="F195" s="143" t="s">
        <v>232</v>
      </c>
      <c r="G195" s="143" t="s">
        <v>347</v>
      </c>
      <c r="H195" s="142">
        <v>2491250</v>
      </c>
      <c r="I195" s="142"/>
      <c r="J195" s="141" t="s">
        <v>94</v>
      </c>
      <c r="K195" s="141" t="s">
        <v>198</v>
      </c>
      <c r="L195" s="141"/>
      <c r="M195" s="141" t="str">
        <f t="shared" si="4"/>
        <v>Mozambique-2019</v>
      </c>
      <c r="N195" s="142">
        <f>Q195/VLOOKUP(M195,'Economic Country Data'!D:M,7,FALSE)</f>
        <v>39829.198752964396</v>
      </c>
      <c r="O195" s="142">
        <f>(Q195*100/(VLOOKUP(M195,'Economic Country Data'!D:N,11,FALSE))/VLOOKUP(M195,'Economic Country Data'!D:M,7,FALSE))</f>
        <v>39829.198752964396</v>
      </c>
      <c r="P195" s="142">
        <f>Q195/VLOOKUP(M195,'Economic Country Data'!D:M,9,FALSE)</f>
        <v>105003.10185375609</v>
      </c>
      <c r="Q195" s="142">
        <f t="shared" si="5"/>
        <v>2491250</v>
      </c>
      <c r="R195" s="53"/>
      <c r="S195" s="53"/>
      <c r="T195" s="53"/>
      <c r="U195" s="53"/>
      <c r="V195" s="53"/>
      <c r="W195" s="53"/>
      <c r="X195" s="53"/>
      <c r="Y195" s="53"/>
      <c r="Z195" s="53"/>
      <c r="AA195" s="53"/>
      <c r="AB195" s="53"/>
      <c r="AC195" s="53"/>
      <c r="AD195" s="53"/>
      <c r="AE195" s="53"/>
      <c r="AF195" s="53"/>
    </row>
    <row r="196" spans="1:32" s="56" customFormat="1" ht="27.6">
      <c r="A196" s="53"/>
      <c r="B196" s="141" t="s">
        <v>133</v>
      </c>
      <c r="C196" s="141">
        <v>2019</v>
      </c>
      <c r="D196" s="141" t="s">
        <v>203</v>
      </c>
      <c r="E196" s="143" t="s">
        <v>208</v>
      </c>
      <c r="F196" s="143" t="s">
        <v>229</v>
      </c>
      <c r="G196" s="141" t="s">
        <v>349</v>
      </c>
      <c r="H196" s="142">
        <v>1100050</v>
      </c>
      <c r="I196" s="142"/>
      <c r="J196" s="141" t="s">
        <v>94</v>
      </c>
      <c r="K196" s="141" t="s">
        <v>198</v>
      </c>
      <c r="L196" s="141"/>
      <c r="M196" s="141" t="str">
        <f t="shared" si="4"/>
        <v>Mozambique-2019</v>
      </c>
      <c r="N196" s="142">
        <f>Q196/VLOOKUP(M196,'Economic Country Data'!D:M,7,FALSE)</f>
        <v>17587.19923259347</v>
      </c>
      <c r="O196" s="142">
        <f>(Q196*100/(VLOOKUP(M196,'Economic Country Data'!D:N,11,FALSE))/VLOOKUP(M196,'Economic Country Data'!D:M,7,FALSE))</f>
        <v>17587.19923259347</v>
      </c>
      <c r="P196" s="142">
        <f>Q196/VLOOKUP(M196,'Economic Country Data'!D:M,9,FALSE)</f>
        <v>46365.744985137739</v>
      </c>
      <c r="Q196" s="142">
        <f t="shared" si="5"/>
        <v>1100050</v>
      </c>
      <c r="R196" s="53"/>
      <c r="S196" s="53"/>
      <c r="T196" s="53"/>
      <c r="U196" s="53"/>
      <c r="V196" s="53"/>
      <c r="W196" s="53"/>
      <c r="X196" s="53"/>
      <c r="Y196" s="53"/>
      <c r="Z196" s="53"/>
      <c r="AA196" s="53"/>
      <c r="AB196" s="53"/>
      <c r="AC196" s="53"/>
      <c r="AD196" s="53"/>
      <c r="AE196" s="53"/>
      <c r="AF196" s="53"/>
    </row>
    <row r="197" spans="1:32" s="56" customFormat="1" ht="14.4">
      <c r="A197" s="53"/>
      <c r="B197" s="141" t="s">
        <v>133</v>
      </c>
      <c r="C197" s="141">
        <v>2019</v>
      </c>
      <c r="D197" s="141" t="s">
        <v>201</v>
      </c>
      <c r="E197" s="141" t="s">
        <v>202</v>
      </c>
      <c r="F197" s="143" t="s">
        <v>232</v>
      </c>
      <c r="G197" s="141" t="s">
        <v>346</v>
      </c>
      <c r="H197" s="142">
        <v>1000000</v>
      </c>
      <c r="I197" s="142"/>
      <c r="J197" s="141" t="s">
        <v>160</v>
      </c>
      <c r="K197" s="141" t="s">
        <v>198</v>
      </c>
      <c r="L197" s="141"/>
      <c r="M197" s="141" t="str">
        <f t="shared" si="4"/>
        <v>Mozambique-2019</v>
      </c>
      <c r="N197" s="142">
        <f>Q197/VLOOKUP(M197,'Economic Country Data'!D:M,7,FALSE)</f>
        <v>15987.636227983701</v>
      </c>
      <c r="O197" s="142">
        <f>(Q197*100/(VLOOKUP(M197,'Economic Country Data'!D:N,11,FALSE))/VLOOKUP(M197,'Economic Country Data'!D:M,7,FALSE))</f>
        <v>15987.636227983701</v>
      </c>
      <c r="P197" s="142">
        <f>Q197/VLOOKUP(M197,'Economic Country Data'!D:M,9,FALSE)</f>
        <v>42148.761406424928</v>
      </c>
      <c r="Q197" s="142">
        <f t="shared" si="5"/>
        <v>1000000</v>
      </c>
      <c r="R197" s="53"/>
      <c r="S197" s="53"/>
      <c r="T197" s="53"/>
      <c r="U197" s="53"/>
      <c r="V197" s="53"/>
      <c r="W197" s="53"/>
      <c r="X197" s="53"/>
      <c r="Y197" s="53"/>
      <c r="Z197" s="53"/>
      <c r="AA197" s="53"/>
      <c r="AB197" s="53"/>
      <c r="AC197" s="53"/>
      <c r="AD197" s="53"/>
      <c r="AE197" s="53"/>
      <c r="AF197" s="53"/>
    </row>
    <row r="198" spans="1:32" s="56" customFormat="1" ht="27.6">
      <c r="A198" s="53"/>
      <c r="B198" s="141" t="s">
        <v>133</v>
      </c>
      <c r="C198" s="141">
        <v>2019</v>
      </c>
      <c r="D198" s="141" t="s">
        <v>203</v>
      </c>
      <c r="E198" s="143" t="s">
        <v>209</v>
      </c>
      <c r="F198" s="143" t="s">
        <v>229</v>
      </c>
      <c r="G198" s="141" t="s">
        <v>349</v>
      </c>
      <c r="H198" s="142">
        <v>963160</v>
      </c>
      <c r="I198" s="142"/>
      <c r="J198" s="141" t="s">
        <v>94</v>
      </c>
      <c r="K198" s="141" t="s">
        <v>198</v>
      </c>
      <c r="L198" s="141"/>
      <c r="M198" s="141" t="str">
        <f t="shared" si="4"/>
        <v>Mozambique-2019</v>
      </c>
      <c r="N198" s="142">
        <f>Q198/VLOOKUP(M198,'Economic Country Data'!D:M,7,FALSE)</f>
        <v>15398.651709344782</v>
      </c>
      <c r="O198" s="142">
        <f>(Q198*100/(VLOOKUP(M198,'Economic Country Data'!D:N,11,FALSE))/VLOOKUP(M198,'Economic Country Data'!D:M,7,FALSE))</f>
        <v>15398.651709344782</v>
      </c>
      <c r="P198" s="142">
        <f>Q198/VLOOKUP(M198,'Economic Country Data'!D:M,9,FALSE)</f>
        <v>40596.001036212234</v>
      </c>
      <c r="Q198" s="142">
        <f t="shared" si="5"/>
        <v>963160</v>
      </c>
      <c r="R198" s="53"/>
      <c r="S198" s="53"/>
      <c r="T198" s="53"/>
      <c r="U198" s="53"/>
      <c r="V198" s="53"/>
      <c r="W198" s="53"/>
      <c r="X198" s="53"/>
      <c r="Y198" s="53"/>
      <c r="Z198" s="53"/>
      <c r="AA198" s="53"/>
      <c r="AB198" s="53"/>
      <c r="AC198" s="53"/>
      <c r="AD198" s="53"/>
      <c r="AE198" s="53"/>
      <c r="AF198" s="53"/>
    </row>
    <row r="199" spans="1:32" s="56" customFormat="1" ht="27.6">
      <c r="A199" s="53"/>
      <c r="B199" s="141" t="s">
        <v>133</v>
      </c>
      <c r="C199" s="141">
        <v>2019</v>
      </c>
      <c r="D199" s="141" t="s">
        <v>203</v>
      </c>
      <c r="E199" s="143" t="s">
        <v>206</v>
      </c>
      <c r="F199" s="143" t="s">
        <v>232</v>
      </c>
      <c r="G199" s="141" t="s">
        <v>405</v>
      </c>
      <c r="H199" s="142">
        <v>602320</v>
      </c>
      <c r="I199" s="142"/>
      <c r="J199" s="141" t="s">
        <v>94</v>
      </c>
      <c r="K199" s="141" t="s">
        <v>198</v>
      </c>
      <c r="L199" s="141"/>
      <c r="M199" s="141" t="str">
        <f t="shared" si="4"/>
        <v>Mozambique-2019</v>
      </c>
      <c r="N199" s="142">
        <f>Q199/VLOOKUP(M199,'Economic Country Data'!D:M,7,FALSE)</f>
        <v>9629.6730528391436</v>
      </c>
      <c r="O199" s="142">
        <f>(Q199*100/(VLOOKUP(M199,'Economic Country Data'!D:N,11,FALSE))/VLOOKUP(M199,'Economic Country Data'!D:M,7,FALSE))</f>
        <v>9629.6730528391436</v>
      </c>
      <c r="P199" s="142">
        <f>Q199/VLOOKUP(M199,'Economic Country Data'!D:M,9,FALSE)</f>
        <v>25387.04197031786</v>
      </c>
      <c r="Q199" s="142">
        <f t="shared" si="5"/>
        <v>602320</v>
      </c>
      <c r="R199" s="53"/>
      <c r="S199" s="53"/>
      <c r="T199" s="53"/>
      <c r="U199" s="53"/>
      <c r="V199" s="53"/>
      <c r="W199" s="53"/>
      <c r="X199" s="53"/>
      <c r="Y199" s="53"/>
      <c r="Z199" s="53"/>
      <c r="AA199" s="53"/>
      <c r="AB199" s="53"/>
      <c r="AC199" s="53"/>
      <c r="AD199" s="53"/>
      <c r="AE199" s="53"/>
      <c r="AF199" s="53"/>
    </row>
    <row r="200" spans="1:32" s="56" customFormat="1" ht="27.6">
      <c r="A200" s="53"/>
      <c r="B200" s="141" t="s">
        <v>133</v>
      </c>
      <c r="C200" s="141">
        <v>2020</v>
      </c>
      <c r="D200" s="141" t="s">
        <v>203</v>
      </c>
      <c r="E200" s="143" t="s">
        <v>204</v>
      </c>
      <c r="F200" s="143" t="s">
        <v>229</v>
      </c>
      <c r="G200" s="141" t="s">
        <v>349</v>
      </c>
      <c r="H200" s="142">
        <v>13413040</v>
      </c>
      <c r="I200" s="142"/>
      <c r="J200" s="141" t="s">
        <v>94</v>
      </c>
      <c r="K200" s="141" t="s">
        <v>198</v>
      </c>
      <c r="L200" s="141"/>
      <c r="M200" s="141" t="str">
        <f t="shared" si="4"/>
        <v>Mozambique-2020</v>
      </c>
      <c r="N200" s="142">
        <f>Q200/VLOOKUP(M200,'Economic Country Data'!D:M,7,FALSE)</f>
        <v>193090.62117613186</v>
      </c>
      <c r="O200" s="142">
        <f>(Q200*100/(VLOOKUP(M200,'Economic Country Data'!D:N,11,FALSE))/VLOOKUP(M200,'Economic Country Data'!D:M,7,FALSE))</f>
        <v>186021.66903534005</v>
      </c>
      <c r="P200" s="142">
        <f>Q200/VLOOKUP(M200,'Economic Country Data'!D:M,9,FALSE)</f>
        <v>553895.67748440639</v>
      </c>
      <c r="Q200" s="142">
        <f t="shared" si="5"/>
        <v>13413040</v>
      </c>
      <c r="R200" s="53"/>
      <c r="S200" s="53"/>
      <c r="T200" s="53"/>
      <c r="U200" s="53"/>
      <c r="V200" s="53"/>
      <c r="W200" s="53"/>
      <c r="X200" s="53"/>
      <c r="Y200" s="53"/>
      <c r="Z200" s="53"/>
      <c r="AA200" s="53"/>
      <c r="AB200" s="53"/>
      <c r="AC200" s="53"/>
      <c r="AD200" s="53"/>
      <c r="AE200" s="53"/>
      <c r="AF200" s="53"/>
    </row>
    <row r="201" spans="1:32" s="56" customFormat="1" ht="27.6">
      <c r="A201" s="53"/>
      <c r="B201" s="141" t="s">
        <v>133</v>
      </c>
      <c r="C201" s="141">
        <v>2020</v>
      </c>
      <c r="D201" s="141" t="s">
        <v>203</v>
      </c>
      <c r="E201" s="143" t="s">
        <v>205</v>
      </c>
      <c r="F201" s="143" t="s">
        <v>229</v>
      </c>
      <c r="G201" s="141" t="s">
        <v>349</v>
      </c>
      <c r="H201" s="142">
        <v>10772170</v>
      </c>
      <c r="I201" s="142"/>
      <c r="J201" s="141" t="s">
        <v>94</v>
      </c>
      <c r="K201" s="141" t="s">
        <v>198</v>
      </c>
      <c r="L201" s="141"/>
      <c r="M201" s="141" t="str">
        <f t="shared" si="4"/>
        <v>Mozambique-2020</v>
      </c>
      <c r="N201" s="142">
        <f>Q201/VLOOKUP(M201,'Economic Country Data'!D:M,7,FALSE)</f>
        <v>155073.34628949829</v>
      </c>
      <c r="O201" s="142">
        <f>(Q201*100/(VLOOKUP(M201,'Economic Country Data'!D:N,11,FALSE))/VLOOKUP(M201,'Economic Country Data'!D:M,7,FALSE))</f>
        <v>149396.18777938627</v>
      </c>
      <c r="P201" s="142">
        <f>Q201/VLOOKUP(M201,'Economic Country Data'!D:M,9,FALSE)</f>
        <v>444840.12573787884</v>
      </c>
      <c r="Q201" s="142">
        <f t="shared" si="5"/>
        <v>10772170</v>
      </c>
      <c r="R201" s="53"/>
      <c r="S201" s="53"/>
      <c r="T201" s="53"/>
      <c r="U201" s="53"/>
      <c r="V201" s="53"/>
      <c r="W201" s="53"/>
      <c r="X201" s="53"/>
      <c r="Y201" s="53"/>
      <c r="Z201" s="53"/>
      <c r="AA201" s="53"/>
      <c r="AB201" s="53"/>
      <c r="AC201" s="53"/>
      <c r="AD201" s="53"/>
      <c r="AE201" s="53"/>
      <c r="AF201" s="53"/>
    </row>
    <row r="202" spans="1:32" s="56" customFormat="1" ht="27.6">
      <c r="A202" s="53"/>
      <c r="B202" s="141" t="s">
        <v>133</v>
      </c>
      <c r="C202" s="141">
        <v>2020</v>
      </c>
      <c r="D202" s="141" t="s">
        <v>196</v>
      </c>
      <c r="E202" s="141" t="s">
        <v>197</v>
      </c>
      <c r="F202" s="143" t="s">
        <v>232</v>
      </c>
      <c r="G202" s="143" t="s">
        <v>347</v>
      </c>
      <c r="H202" s="142">
        <v>2491250</v>
      </c>
      <c r="I202" s="142"/>
      <c r="J202" s="141" t="s">
        <v>94</v>
      </c>
      <c r="K202" s="141" t="s">
        <v>198</v>
      </c>
      <c r="L202" s="141"/>
      <c r="M202" s="141" t="str">
        <f t="shared" ref="M202:M265" si="6">B202 &amp; "-" &amp; C202</f>
        <v>Mozambique-2020</v>
      </c>
      <c r="N202" s="142">
        <f>Q202/VLOOKUP(M202,'Economic Country Data'!D:M,7,FALSE)</f>
        <v>35863.384438206289</v>
      </c>
      <c r="O202" s="142">
        <f>(Q202*100/(VLOOKUP(M202,'Economic Country Data'!D:N,11,FALSE))/VLOOKUP(M202,'Economic Country Data'!D:M,7,FALSE))</f>
        <v>34550.443671553272</v>
      </c>
      <c r="P202" s="142">
        <f>Q202/VLOOKUP(M202,'Economic Country Data'!D:M,9,FALSE)</f>
        <v>102876.947100212</v>
      </c>
      <c r="Q202" s="142">
        <f t="shared" ref="Q202:Q265" si="7">IF(ISNUMBER(I202),I202,H202)</f>
        <v>2491250</v>
      </c>
      <c r="R202" s="53"/>
      <c r="S202" s="53"/>
      <c r="T202" s="53"/>
      <c r="U202" s="53"/>
      <c r="V202" s="53"/>
      <c r="W202" s="53"/>
      <c r="X202" s="53"/>
      <c r="Y202" s="53"/>
      <c r="Z202" s="53"/>
      <c r="AA202" s="53"/>
      <c r="AB202" s="53"/>
      <c r="AC202" s="53"/>
      <c r="AD202" s="53"/>
      <c r="AE202" s="53"/>
      <c r="AF202" s="53"/>
    </row>
    <row r="203" spans="1:32" s="56" customFormat="1" ht="14.4">
      <c r="A203" s="53"/>
      <c r="B203" s="141" t="s">
        <v>133</v>
      </c>
      <c r="C203" s="141">
        <v>2020</v>
      </c>
      <c r="D203" s="141" t="s">
        <v>201</v>
      </c>
      <c r="E203" s="141" t="s">
        <v>202</v>
      </c>
      <c r="F203" s="143" t="s">
        <v>232</v>
      </c>
      <c r="G203" s="141" t="s">
        <v>346</v>
      </c>
      <c r="H203" s="142">
        <v>1000000</v>
      </c>
      <c r="I203" s="142"/>
      <c r="J203" s="141" t="s">
        <v>160</v>
      </c>
      <c r="K203" s="141" t="s">
        <v>198</v>
      </c>
      <c r="L203" s="141"/>
      <c r="M203" s="141" t="str">
        <f t="shared" si="6"/>
        <v>Mozambique-2020</v>
      </c>
      <c r="N203" s="142">
        <f>Q203/VLOOKUP(M203,'Economic Country Data'!D:M,7,FALSE)</f>
        <v>14395.738861297055</v>
      </c>
      <c r="O203" s="142">
        <f>(Q203*100/(VLOOKUP(M203,'Economic Country Data'!D:N,11,FALSE))/VLOOKUP(M203,'Economic Country Data'!D:M,7,FALSE))</f>
        <v>13868.717981556758</v>
      </c>
      <c r="P203" s="142">
        <f>Q203/VLOOKUP(M203,'Economic Country Data'!D:M,9,FALSE)</f>
        <v>41295.312433602405</v>
      </c>
      <c r="Q203" s="142">
        <f t="shared" si="7"/>
        <v>1000000</v>
      </c>
      <c r="R203" s="53"/>
      <c r="S203" s="53"/>
      <c r="T203" s="53"/>
      <c r="U203" s="53"/>
      <c r="V203" s="53"/>
      <c r="W203" s="53"/>
      <c r="X203" s="53"/>
      <c r="Y203" s="53"/>
      <c r="Z203" s="53"/>
      <c r="AA203" s="53"/>
      <c r="AB203" s="53"/>
      <c r="AC203" s="53"/>
      <c r="AD203" s="53"/>
      <c r="AE203" s="53"/>
      <c r="AF203" s="53"/>
    </row>
    <row r="204" spans="1:32" s="56" customFormat="1" ht="27.6">
      <c r="A204" s="53"/>
      <c r="B204" s="141" t="s">
        <v>133</v>
      </c>
      <c r="C204" s="141">
        <v>2020</v>
      </c>
      <c r="D204" s="141" t="s">
        <v>203</v>
      </c>
      <c r="E204" s="143" t="s">
        <v>209</v>
      </c>
      <c r="F204" s="143" t="s">
        <v>229</v>
      </c>
      <c r="G204" s="141" t="s">
        <v>349</v>
      </c>
      <c r="H204" s="142">
        <v>936160</v>
      </c>
      <c r="I204" s="142"/>
      <c r="J204" s="141" t="s">
        <v>94</v>
      </c>
      <c r="K204" s="141" t="s">
        <v>198</v>
      </c>
      <c r="L204" s="141"/>
      <c r="M204" s="141" t="str">
        <f t="shared" si="6"/>
        <v>Mozambique-2020</v>
      </c>
      <c r="N204" s="142">
        <f>Q204/VLOOKUP(M204,'Economic Country Data'!D:M,7,FALSE)</f>
        <v>13476.714892391852</v>
      </c>
      <c r="O204" s="142">
        <f>(Q204*100/(VLOOKUP(M204,'Economic Country Data'!D:N,11,FALSE))/VLOOKUP(M204,'Economic Country Data'!D:M,7,FALSE))</f>
        <v>12983.339025614176</v>
      </c>
      <c r="P204" s="142">
        <f>Q204/VLOOKUP(M204,'Economic Country Data'!D:M,9,FALSE)</f>
        <v>38659.019687841224</v>
      </c>
      <c r="Q204" s="142">
        <f t="shared" si="7"/>
        <v>936160</v>
      </c>
      <c r="R204" s="53"/>
      <c r="S204" s="53"/>
      <c r="T204" s="53"/>
      <c r="U204" s="53"/>
      <c r="V204" s="53"/>
      <c r="W204" s="53"/>
      <c r="X204" s="53"/>
      <c r="Y204" s="53"/>
      <c r="Z204" s="53"/>
      <c r="AA204" s="53"/>
      <c r="AB204" s="53"/>
      <c r="AC204" s="53"/>
      <c r="AD204" s="53"/>
      <c r="AE204" s="53"/>
      <c r="AF204" s="53"/>
    </row>
    <row r="205" spans="1:32" s="56" customFormat="1" ht="27.6">
      <c r="A205" s="53"/>
      <c r="B205" s="141" t="s">
        <v>133</v>
      </c>
      <c r="C205" s="141">
        <v>2020</v>
      </c>
      <c r="D205" s="141" t="s">
        <v>203</v>
      </c>
      <c r="E205" s="143" t="s">
        <v>206</v>
      </c>
      <c r="F205" s="143" t="s">
        <v>232</v>
      </c>
      <c r="G205" s="141" t="s">
        <v>405</v>
      </c>
      <c r="H205" s="142">
        <v>602320</v>
      </c>
      <c r="I205" s="142"/>
      <c r="J205" s="141" t="s">
        <v>94</v>
      </c>
      <c r="K205" s="141" t="s">
        <v>198</v>
      </c>
      <c r="L205" s="141"/>
      <c r="M205" s="141" t="str">
        <f t="shared" si="6"/>
        <v>Mozambique-2020</v>
      </c>
      <c r="N205" s="142">
        <f>Q205/VLOOKUP(M205,'Economic Country Data'!D:M,7,FALSE)</f>
        <v>8670.8414309364416</v>
      </c>
      <c r="O205" s="142">
        <f>(Q205*100/(VLOOKUP(M205,'Economic Country Data'!D:N,11,FALSE))/VLOOKUP(M205,'Economic Country Data'!D:M,7,FALSE))</f>
        <v>8353.4062146512661</v>
      </c>
      <c r="P205" s="142">
        <f>Q205/VLOOKUP(M205,'Economic Country Data'!D:M,9,FALSE)</f>
        <v>24872.9925850074</v>
      </c>
      <c r="Q205" s="142">
        <f t="shared" si="7"/>
        <v>602320</v>
      </c>
      <c r="R205" s="53"/>
      <c r="S205" s="53"/>
      <c r="T205" s="53"/>
      <c r="U205" s="53"/>
      <c r="V205" s="53"/>
      <c r="W205" s="53"/>
      <c r="X205" s="53"/>
      <c r="Y205" s="53"/>
      <c r="Z205" s="53"/>
      <c r="AA205" s="53"/>
      <c r="AB205" s="53"/>
      <c r="AC205" s="53"/>
      <c r="AD205" s="53"/>
      <c r="AE205" s="53"/>
      <c r="AF205" s="53"/>
    </row>
    <row r="206" spans="1:32" s="56" customFormat="1" ht="14.4">
      <c r="A206" s="53"/>
      <c r="B206" s="150" t="s">
        <v>128</v>
      </c>
      <c r="C206" s="150">
        <v>2019</v>
      </c>
      <c r="D206" s="150" t="s">
        <v>330</v>
      </c>
      <c r="E206" s="150" t="s">
        <v>331</v>
      </c>
      <c r="F206" s="141" t="s">
        <v>233</v>
      </c>
      <c r="G206" s="141" t="s">
        <v>455</v>
      </c>
      <c r="H206" s="151">
        <v>923238574</v>
      </c>
      <c r="I206" s="151">
        <v>962334008</v>
      </c>
      <c r="J206" s="150" t="s">
        <v>94</v>
      </c>
      <c r="K206" s="150" t="s">
        <v>329</v>
      </c>
      <c r="L206" s="150"/>
      <c r="M206" s="141" t="str">
        <f t="shared" si="6"/>
        <v>Namibia-2019</v>
      </c>
      <c r="N206" s="142">
        <f>Q206/VLOOKUP(M206,'Economic Country Data'!D:M,7,FALSE)</f>
        <v>66603545.390517794</v>
      </c>
      <c r="O206" s="142">
        <f>(Q206*100/(VLOOKUP(M206,'Economic Country Data'!D:N,11,FALSE))/VLOOKUP(M206,'Economic Country Data'!D:M,7,FALSE))</f>
        <v>66603545.390517794</v>
      </c>
      <c r="P206" s="142">
        <f>Q206/VLOOKUP(M206,'Economic Country Data'!D:M,9,FALSE)</f>
        <v>135571180.14038184</v>
      </c>
      <c r="Q206" s="142">
        <f t="shared" si="7"/>
        <v>962334008</v>
      </c>
      <c r="R206" s="53"/>
      <c r="S206" s="53"/>
      <c r="T206" s="53"/>
      <c r="U206" s="53"/>
      <c r="V206" s="53"/>
      <c r="W206" s="53"/>
      <c r="X206" s="53"/>
      <c r="Y206" s="53"/>
      <c r="Z206" s="53"/>
      <c r="AA206" s="53"/>
      <c r="AB206" s="53"/>
      <c r="AC206" s="53"/>
      <c r="AD206" s="53"/>
      <c r="AE206" s="53"/>
      <c r="AF206" s="53"/>
    </row>
    <row r="207" spans="1:32" s="56" customFormat="1" ht="14.4">
      <c r="A207" s="53"/>
      <c r="B207" s="150" t="s">
        <v>128</v>
      </c>
      <c r="C207" s="150">
        <v>2019</v>
      </c>
      <c r="D207" s="150" t="s">
        <v>332</v>
      </c>
      <c r="E207" s="150" t="s">
        <v>333</v>
      </c>
      <c r="F207" s="143" t="s">
        <v>232</v>
      </c>
      <c r="G207" s="143" t="s">
        <v>347</v>
      </c>
      <c r="H207" s="151">
        <v>1900000</v>
      </c>
      <c r="I207" s="151">
        <v>2900000</v>
      </c>
      <c r="J207" s="150" t="s">
        <v>94</v>
      </c>
      <c r="K207" s="150" t="s">
        <v>329</v>
      </c>
      <c r="L207" s="150" t="s">
        <v>450</v>
      </c>
      <c r="M207" s="141" t="str">
        <f t="shared" si="6"/>
        <v>Namibia-2019</v>
      </c>
      <c r="N207" s="142">
        <f>Q207/VLOOKUP(M207,'Economic Country Data'!D:M,7,FALSE)</f>
        <v>200710.23161066714</v>
      </c>
      <c r="O207" s="142">
        <f>(Q207*100/(VLOOKUP(M207,'Economic Country Data'!D:N,11,FALSE))/VLOOKUP(M207,'Economic Country Data'!D:M,7,FALSE))</f>
        <v>200710.23161066714</v>
      </c>
      <c r="P207" s="142">
        <f>Q207/VLOOKUP(M207,'Economic Country Data'!D:M,9,FALSE)</f>
        <v>408544.66239242308</v>
      </c>
      <c r="Q207" s="142">
        <f t="shared" si="7"/>
        <v>2900000</v>
      </c>
      <c r="R207" s="53"/>
      <c r="S207" s="53"/>
      <c r="T207" s="53"/>
      <c r="U207" s="53"/>
      <c r="V207" s="53"/>
      <c r="W207" s="53"/>
      <c r="X207" s="53"/>
      <c r="Y207" s="53"/>
      <c r="Z207" s="53"/>
      <c r="AA207" s="53"/>
      <c r="AB207" s="53"/>
      <c r="AC207" s="53"/>
      <c r="AD207" s="53"/>
      <c r="AE207" s="53"/>
      <c r="AF207" s="53"/>
    </row>
    <row r="208" spans="1:32" s="56" customFormat="1" ht="14.4">
      <c r="A208" s="53"/>
      <c r="B208" s="150" t="s">
        <v>128</v>
      </c>
      <c r="C208" s="150">
        <v>2019</v>
      </c>
      <c r="D208" s="150" t="s">
        <v>327</v>
      </c>
      <c r="E208" s="150" t="s">
        <v>328</v>
      </c>
      <c r="F208" s="143" t="s">
        <v>232</v>
      </c>
      <c r="G208" s="143" t="s">
        <v>347</v>
      </c>
      <c r="H208" s="151">
        <v>400000</v>
      </c>
      <c r="I208" s="151"/>
      <c r="J208" s="150" t="s">
        <v>94</v>
      </c>
      <c r="K208" s="150" t="s">
        <v>329</v>
      </c>
      <c r="L208" s="150" t="s">
        <v>449</v>
      </c>
      <c r="M208" s="141" t="str">
        <f t="shared" si="6"/>
        <v>Namibia-2019</v>
      </c>
      <c r="N208" s="142">
        <f>Q208/VLOOKUP(M208,'Economic Country Data'!D:M,7,FALSE)</f>
        <v>27684.169877333399</v>
      </c>
      <c r="O208" s="142">
        <f>(Q208*100/(VLOOKUP(M208,'Economic Country Data'!D:N,11,FALSE))/VLOOKUP(M208,'Economic Country Data'!D:M,7,FALSE))</f>
        <v>27684.169877333399</v>
      </c>
      <c r="P208" s="142">
        <f>Q208/VLOOKUP(M208,'Economic Country Data'!D:M,9,FALSE)</f>
        <v>56350.987916196289</v>
      </c>
      <c r="Q208" s="142">
        <f t="shared" si="7"/>
        <v>400000</v>
      </c>
      <c r="R208" s="53"/>
      <c r="S208" s="53"/>
      <c r="T208" s="53"/>
      <c r="U208" s="53"/>
      <c r="V208" s="53"/>
      <c r="W208" s="53"/>
      <c r="X208" s="53"/>
      <c r="Y208" s="53"/>
      <c r="Z208" s="53"/>
      <c r="AA208" s="53"/>
      <c r="AB208" s="53"/>
      <c r="AC208" s="53"/>
      <c r="AD208" s="53"/>
      <c r="AE208" s="53"/>
      <c r="AF208" s="53"/>
    </row>
    <row r="209" spans="1:32" s="56" customFormat="1" ht="14.4">
      <c r="A209" s="53"/>
      <c r="B209" s="150" t="s">
        <v>128</v>
      </c>
      <c r="C209" s="150">
        <v>2020</v>
      </c>
      <c r="D209" s="150" t="s">
        <v>330</v>
      </c>
      <c r="E209" s="150" t="s">
        <v>331</v>
      </c>
      <c r="F209" s="141" t="s">
        <v>233</v>
      </c>
      <c r="G209" s="141" t="s">
        <v>455</v>
      </c>
      <c r="H209" s="151">
        <v>1044710000</v>
      </c>
      <c r="I209" s="151"/>
      <c r="J209" s="150" t="s">
        <v>94</v>
      </c>
      <c r="K209" s="150" t="s">
        <v>329</v>
      </c>
      <c r="L209" s="150"/>
      <c r="M209" s="141" t="str">
        <f t="shared" si="6"/>
        <v>Namibia-2020</v>
      </c>
      <c r="N209" s="142">
        <f>Q209/VLOOKUP(M209,'Economic Country Data'!D:M,7,FALSE)</f>
        <v>63457029.589105308</v>
      </c>
      <c r="O209" s="142">
        <f>(Q209*100/(VLOOKUP(M209,'Economic Country Data'!D:N,11,FALSE))/VLOOKUP(M209,'Economic Country Data'!D:M,7,FALSE))</f>
        <v>61333002.813352771</v>
      </c>
      <c r="P209" s="142">
        <f>Q209/VLOOKUP(M209,'Economic Country Data'!D:M,9,FALSE)</f>
        <v>142496835.22519931</v>
      </c>
      <c r="Q209" s="142">
        <f t="shared" si="7"/>
        <v>1044710000</v>
      </c>
      <c r="R209" s="53"/>
      <c r="S209" s="53"/>
      <c r="T209" s="53"/>
      <c r="U209" s="53"/>
      <c r="V209" s="53"/>
      <c r="W209" s="53"/>
      <c r="X209" s="53"/>
      <c r="Y209" s="53"/>
      <c r="Z209" s="53"/>
      <c r="AA209" s="53"/>
      <c r="AB209" s="53"/>
      <c r="AC209" s="53"/>
      <c r="AD209" s="53"/>
      <c r="AE209" s="53"/>
      <c r="AF209" s="53"/>
    </row>
    <row r="210" spans="1:32" s="56" customFormat="1" ht="14.4">
      <c r="A210" s="53"/>
      <c r="B210" s="152" t="s">
        <v>128</v>
      </c>
      <c r="C210" s="153">
        <v>2020</v>
      </c>
      <c r="D210" s="152" t="s">
        <v>332</v>
      </c>
      <c r="E210" s="152" t="s">
        <v>333</v>
      </c>
      <c r="F210" s="143" t="s">
        <v>232</v>
      </c>
      <c r="G210" s="143" t="s">
        <v>347</v>
      </c>
      <c r="H210" s="151">
        <v>4000000</v>
      </c>
      <c r="I210" s="151"/>
      <c r="J210" s="150" t="s">
        <v>94</v>
      </c>
      <c r="K210" s="150" t="s">
        <v>329</v>
      </c>
      <c r="L210" s="150" t="s">
        <v>449</v>
      </c>
      <c r="M210" s="141" t="str">
        <f t="shared" si="6"/>
        <v>Namibia-2020</v>
      </c>
      <c r="N210" s="142">
        <f>Q210/VLOOKUP(M210,'Economic Country Data'!D:M,7,FALSE)</f>
        <v>242965.14664971258</v>
      </c>
      <c r="O210" s="142">
        <f>(Q210*100/(VLOOKUP(M210,'Economic Country Data'!D:N,11,FALSE))/VLOOKUP(M210,'Economic Country Data'!D:M,7,FALSE))</f>
        <v>234832.64375129089</v>
      </c>
      <c r="P210" s="142">
        <f>Q210/VLOOKUP(M210,'Economic Country Data'!D:M,9,FALSE)</f>
        <v>545593.84030094207</v>
      </c>
      <c r="Q210" s="142">
        <f t="shared" si="7"/>
        <v>4000000</v>
      </c>
      <c r="R210" s="53"/>
      <c r="S210" s="53"/>
      <c r="T210" s="53"/>
      <c r="U210" s="53"/>
      <c r="V210" s="53"/>
      <c r="W210" s="53"/>
      <c r="X210" s="53"/>
      <c r="Y210" s="53"/>
      <c r="Z210" s="53"/>
      <c r="AA210" s="53"/>
      <c r="AB210" s="53"/>
      <c r="AC210" s="53"/>
      <c r="AD210" s="53"/>
      <c r="AE210" s="53"/>
      <c r="AF210" s="53"/>
    </row>
    <row r="211" spans="1:32" s="56" customFormat="1" ht="14.4">
      <c r="A211" s="53"/>
      <c r="B211" s="150" t="s">
        <v>128</v>
      </c>
      <c r="C211" s="150">
        <v>2020</v>
      </c>
      <c r="D211" s="150" t="s">
        <v>327</v>
      </c>
      <c r="E211" s="150" t="s">
        <v>328</v>
      </c>
      <c r="F211" s="143" t="s">
        <v>232</v>
      </c>
      <c r="G211" s="143" t="s">
        <v>347</v>
      </c>
      <c r="H211" s="151">
        <v>400000</v>
      </c>
      <c r="I211" s="151">
        <v>38226</v>
      </c>
      <c r="J211" s="150" t="s">
        <v>94</v>
      </c>
      <c r="K211" s="150" t="s">
        <v>329</v>
      </c>
      <c r="L211" s="150"/>
      <c r="M211" s="141" t="str">
        <f t="shared" si="6"/>
        <v>Namibia-2020</v>
      </c>
      <c r="N211" s="142">
        <f>Q211/VLOOKUP(M211,'Economic Country Data'!D:M,7,FALSE)</f>
        <v>2321.8964239579782</v>
      </c>
      <c r="O211" s="142">
        <f>(Q211*100/(VLOOKUP(M211,'Economic Country Data'!D:N,11,FALSE))/VLOOKUP(M211,'Economic Country Data'!D:M,7,FALSE))</f>
        <v>2244.1781600092113</v>
      </c>
      <c r="P211" s="142">
        <f>Q211/VLOOKUP(M211,'Economic Country Data'!D:M,9,FALSE)</f>
        <v>5213.9675348359533</v>
      </c>
      <c r="Q211" s="142">
        <f t="shared" si="7"/>
        <v>38226</v>
      </c>
      <c r="R211" s="53"/>
      <c r="S211" s="53"/>
      <c r="T211" s="53"/>
      <c r="U211" s="53"/>
      <c r="V211" s="53"/>
      <c r="W211" s="53"/>
      <c r="X211" s="53"/>
      <c r="Y211" s="53"/>
      <c r="Z211" s="53"/>
      <c r="AA211" s="53"/>
      <c r="AB211" s="53"/>
      <c r="AC211" s="53"/>
      <c r="AD211" s="53"/>
      <c r="AE211" s="53"/>
      <c r="AF211" s="53"/>
    </row>
    <row r="212" spans="1:32" s="56" customFormat="1" ht="27.6">
      <c r="A212" s="53"/>
      <c r="B212" s="150" t="s">
        <v>128</v>
      </c>
      <c r="C212" s="150">
        <v>2021</v>
      </c>
      <c r="D212" s="150" t="s">
        <v>334</v>
      </c>
      <c r="E212" s="150" t="s">
        <v>331</v>
      </c>
      <c r="F212" s="141" t="s">
        <v>233</v>
      </c>
      <c r="G212" s="141" t="s">
        <v>455</v>
      </c>
      <c r="H212" s="151">
        <v>1009710000</v>
      </c>
      <c r="I212" s="151"/>
      <c r="J212" s="150" t="s">
        <v>94</v>
      </c>
      <c r="K212" s="150" t="s">
        <v>329</v>
      </c>
      <c r="L212" s="150"/>
      <c r="M212" s="141" t="str">
        <f t="shared" si="6"/>
        <v>Namibia-2021</v>
      </c>
      <c r="N212" s="142">
        <f>Q212/VLOOKUP(M212,'Economic Country Data'!D:M,7,FALSE)</f>
        <v>68322092.474460661</v>
      </c>
      <c r="O212" s="142">
        <f>(Q212*100/(VLOOKUP(M212,'Economic Country Data'!D:N,11,FALSE))/VLOOKUP(M212,'Economic Country Data'!D:M,7,FALSE))</f>
        <v>64910138.623704538</v>
      </c>
      <c r="P212" s="142">
        <f>Q212/VLOOKUP(M212,'Economic Country Data'!D:M,9,FALSE)</f>
        <v>141129029.09737715</v>
      </c>
      <c r="Q212" s="142">
        <f t="shared" si="7"/>
        <v>1009710000</v>
      </c>
      <c r="R212" s="53"/>
      <c r="S212" s="53"/>
      <c r="T212" s="53"/>
      <c r="U212" s="53"/>
      <c r="V212" s="53"/>
      <c r="W212" s="53"/>
      <c r="X212" s="53"/>
      <c r="Y212" s="53"/>
      <c r="Z212" s="53"/>
      <c r="AA212" s="53"/>
      <c r="AB212" s="53"/>
      <c r="AC212" s="53"/>
      <c r="AD212" s="53"/>
      <c r="AE212" s="53"/>
      <c r="AF212" s="53"/>
    </row>
    <row r="213" spans="1:32" s="56" customFormat="1" ht="14.4">
      <c r="A213" s="53"/>
      <c r="B213" s="150" t="s">
        <v>128</v>
      </c>
      <c r="C213" s="150">
        <v>2021</v>
      </c>
      <c r="D213" s="150" t="s">
        <v>332</v>
      </c>
      <c r="E213" s="150" t="s">
        <v>333</v>
      </c>
      <c r="F213" s="143" t="s">
        <v>232</v>
      </c>
      <c r="G213" s="143" t="s">
        <v>347</v>
      </c>
      <c r="H213" s="151">
        <v>4000000</v>
      </c>
      <c r="I213" s="151"/>
      <c r="J213" s="150" t="s">
        <v>94</v>
      </c>
      <c r="K213" s="150" t="s">
        <v>329</v>
      </c>
      <c r="L213" s="150"/>
      <c r="M213" s="141" t="str">
        <f t="shared" si="6"/>
        <v>Namibia-2021</v>
      </c>
      <c r="N213" s="142">
        <f>Q213/VLOOKUP(M213,'Economic Country Data'!D:M,7,FALSE)</f>
        <v>270660.25878503994</v>
      </c>
      <c r="O213" s="142">
        <f>(Q213*100/(VLOOKUP(M213,'Economic Country Data'!D:N,11,FALSE))/VLOOKUP(M213,'Economic Country Data'!D:M,7,FALSE))</f>
        <v>257143.68927198715</v>
      </c>
      <c r="P213" s="142">
        <f>Q213/VLOOKUP(M213,'Economic Country Data'!D:M,9,FALSE)</f>
        <v>559087.3779496178</v>
      </c>
      <c r="Q213" s="142">
        <f t="shared" si="7"/>
        <v>4000000</v>
      </c>
      <c r="R213" s="53"/>
      <c r="S213" s="53"/>
      <c r="T213" s="53"/>
      <c r="U213" s="53"/>
      <c r="V213" s="53"/>
      <c r="W213" s="53"/>
      <c r="X213" s="53"/>
      <c r="Y213" s="53"/>
      <c r="Z213" s="53"/>
      <c r="AA213" s="53"/>
      <c r="AB213" s="53"/>
      <c r="AC213" s="53"/>
      <c r="AD213" s="53"/>
      <c r="AE213" s="53"/>
      <c r="AF213" s="53"/>
    </row>
    <row r="214" spans="1:32" s="56" customFormat="1" ht="14.4">
      <c r="A214" s="53"/>
      <c r="B214" s="150" t="s">
        <v>128</v>
      </c>
      <c r="C214" s="150">
        <v>2021</v>
      </c>
      <c r="D214" s="150" t="s">
        <v>327</v>
      </c>
      <c r="E214" s="150" t="s">
        <v>328</v>
      </c>
      <c r="F214" s="143" t="s">
        <v>232</v>
      </c>
      <c r="G214" s="143" t="s">
        <v>347</v>
      </c>
      <c r="H214" s="151">
        <v>400000</v>
      </c>
      <c r="I214" s="151"/>
      <c r="J214" s="150" t="s">
        <v>94</v>
      </c>
      <c r="K214" s="150" t="s">
        <v>329</v>
      </c>
      <c r="L214" s="150"/>
      <c r="M214" s="141" t="str">
        <f t="shared" si="6"/>
        <v>Namibia-2021</v>
      </c>
      <c r="N214" s="142">
        <f>Q214/VLOOKUP(M214,'Economic Country Data'!D:M,7,FALSE)</f>
        <v>27066.025878503995</v>
      </c>
      <c r="O214" s="142">
        <f>(Q214*100/(VLOOKUP(M214,'Economic Country Data'!D:N,11,FALSE))/VLOOKUP(M214,'Economic Country Data'!D:M,7,FALSE))</f>
        <v>25714.368927198717</v>
      </c>
      <c r="P214" s="142">
        <f>Q214/VLOOKUP(M214,'Economic Country Data'!D:M,9,FALSE)</f>
        <v>55908.73779496178</v>
      </c>
      <c r="Q214" s="142">
        <f t="shared" si="7"/>
        <v>400000</v>
      </c>
      <c r="R214" s="53"/>
      <c r="S214" s="53"/>
      <c r="T214" s="53"/>
      <c r="U214" s="53"/>
      <c r="V214" s="53"/>
      <c r="W214" s="53"/>
      <c r="X214" s="53"/>
      <c r="Y214" s="53"/>
      <c r="Z214" s="53"/>
      <c r="AA214" s="53"/>
      <c r="AB214" s="53"/>
      <c r="AC214" s="53"/>
      <c r="AD214" s="53"/>
      <c r="AE214" s="53"/>
      <c r="AF214" s="53"/>
    </row>
    <row r="215" spans="1:32" s="56" customFormat="1" ht="14.4">
      <c r="A215" s="53"/>
      <c r="B215" s="150" t="s">
        <v>128</v>
      </c>
      <c r="C215" s="153">
        <v>2022</v>
      </c>
      <c r="D215" s="152" t="s">
        <v>332</v>
      </c>
      <c r="E215" s="152" t="s">
        <v>333</v>
      </c>
      <c r="F215" s="143" t="s">
        <v>232</v>
      </c>
      <c r="G215" s="143" t="s">
        <v>347</v>
      </c>
      <c r="H215" s="151">
        <v>2000000</v>
      </c>
      <c r="I215" s="151"/>
      <c r="J215" s="141" t="s">
        <v>94</v>
      </c>
      <c r="K215" s="150" t="s">
        <v>329</v>
      </c>
      <c r="L215" s="150"/>
      <c r="M215" s="141" t="str">
        <f t="shared" si="6"/>
        <v>Namibia-2022</v>
      </c>
      <c r="N215" s="142">
        <f>Q215/VLOOKUP(M215,'Economic Country Data'!D:M,7,FALSE)</f>
        <v>122280.34501399372</v>
      </c>
      <c r="O215" s="142">
        <f>(Q215*100/(VLOOKUP(M215,'Economic Country Data'!D:N,11,FALSE))/VLOOKUP(M215,'Economic Country Data'!D:M,7,FALSE))</f>
        <v>114194.76271733016</v>
      </c>
      <c r="P215" s="142">
        <f>Q215/VLOOKUP(M215,'Economic Country Data'!D:M,9,FALSE)</f>
        <v>278995.35679977381</v>
      </c>
      <c r="Q215" s="142">
        <f t="shared" si="7"/>
        <v>2000000</v>
      </c>
      <c r="R215" s="53"/>
      <c r="S215" s="53"/>
      <c r="T215" s="53"/>
      <c r="U215" s="53"/>
      <c r="V215" s="53"/>
      <c r="W215" s="53"/>
      <c r="X215" s="53"/>
      <c r="Y215" s="53"/>
      <c r="Z215" s="53"/>
      <c r="AA215" s="53"/>
      <c r="AB215" s="53"/>
      <c r="AC215" s="53"/>
      <c r="AD215" s="53"/>
      <c r="AE215" s="53"/>
      <c r="AF215" s="53"/>
    </row>
    <row r="216" spans="1:32" s="56" customFormat="1" ht="14.4">
      <c r="A216" s="53"/>
      <c r="B216" s="150" t="s">
        <v>128</v>
      </c>
      <c r="C216" s="150">
        <v>2022</v>
      </c>
      <c r="D216" s="150" t="s">
        <v>327</v>
      </c>
      <c r="E216" s="150" t="s">
        <v>328</v>
      </c>
      <c r="F216" s="143" t="s">
        <v>232</v>
      </c>
      <c r="G216" s="143" t="s">
        <v>347</v>
      </c>
      <c r="H216" s="151">
        <v>400000</v>
      </c>
      <c r="I216" s="151"/>
      <c r="J216" s="141" t="s">
        <v>94</v>
      </c>
      <c r="K216" s="150" t="s">
        <v>329</v>
      </c>
      <c r="L216" s="150"/>
      <c r="M216" s="141" t="str">
        <f t="shared" si="6"/>
        <v>Namibia-2022</v>
      </c>
      <c r="N216" s="142">
        <f>Q216/VLOOKUP(M216,'Economic Country Data'!D:M,7,FALSE)</f>
        <v>24456.069002798744</v>
      </c>
      <c r="O216" s="142">
        <f>(Q216*100/(VLOOKUP(M216,'Economic Country Data'!D:N,11,FALSE))/VLOOKUP(M216,'Economic Country Data'!D:M,7,FALSE))</f>
        <v>22838.952543466032</v>
      </c>
      <c r="P216" s="142">
        <f>Q216/VLOOKUP(M216,'Economic Country Data'!D:M,9,FALSE)</f>
        <v>55799.07135995476</v>
      </c>
      <c r="Q216" s="142">
        <f t="shared" si="7"/>
        <v>400000</v>
      </c>
      <c r="R216" s="53"/>
      <c r="S216" s="53"/>
      <c r="T216" s="53"/>
      <c r="U216" s="53"/>
      <c r="V216" s="53"/>
      <c r="W216" s="53"/>
      <c r="X216" s="53"/>
      <c r="Y216" s="53"/>
      <c r="Z216" s="53"/>
      <c r="AA216" s="53"/>
      <c r="AB216" s="53"/>
      <c r="AC216" s="53"/>
      <c r="AD216" s="53"/>
      <c r="AE216" s="53"/>
      <c r="AF216" s="53"/>
    </row>
    <row r="217" spans="1:32" s="56" customFormat="1" ht="27.6">
      <c r="A217" s="53"/>
      <c r="B217" s="141" t="s">
        <v>125</v>
      </c>
      <c r="C217" s="141">
        <v>2019</v>
      </c>
      <c r="D217" s="141" t="s">
        <v>314</v>
      </c>
      <c r="E217" s="141" t="s">
        <v>315</v>
      </c>
      <c r="F217" s="141" t="s">
        <v>109</v>
      </c>
      <c r="G217" s="141" t="s">
        <v>222</v>
      </c>
      <c r="H217" s="142">
        <v>47327000</v>
      </c>
      <c r="I217" s="142">
        <v>45983000</v>
      </c>
      <c r="J217" s="141" t="s">
        <v>94</v>
      </c>
      <c r="K217" s="141" t="s">
        <v>175</v>
      </c>
      <c r="L217" s="141"/>
      <c r="M217" s="141" t="str">
        <f t="shared" si="6"/>
        <v>Seychelles-2019</v>
      </c>
      <c r="N217" s="142">
        <f>Q217/VLOOKUP(M217,'Economic Country Data'!D:M,7,FALSE)</f>
        <v>3276717.7952363137</v>
      </c>
      <c r="O217" s="142">
        <f>(Q217*100/(VLOOKUP(M217,'Economic Country Data'!D:N,11,FALSE))/VLOOKUP(M217,'Economic Country Data'!D:M,7,FALSE))</f>
        <v>3276717.7952363137</v>
      </c>
      <c r="P217" s="142">
        <f>Q217/VLOOKUP(M217,'Economic Country Data'!D:M,9,FALSE)</f>
        <v>5916864.3055672282</v>
      </c>
      <c r="Q217" s="142">
        <f t="shared" si="7"/>
        <v>45983000</v>
      </c>
      <c r="R217" s="53"/>
      <c r="S217" s="53"/>
      <c r="T217" s="53"/>
      <c r="U217" s="53"/>
      <c r="V217" s="53"/>
      <c r="W217" s="53"/>
      <c r="X217" s="53"/>
      <c r="Y217" s="53"/>
      <c r="Z217" s="53"/>
      <c r="AA217" s="53"/>
      <c r="AB217" s="53"/>
      <c r="AC217" s="53"/>
      <c r="AD217" s="53"/>
      <c r="AE217" s="53"/>
      <c r="AF217" s="53"/>
    </row>
    <row r="218" spans="1:32" s="56" customFormat="1" ht="27.6">
      <c r="A218" s="53"/>
      <c r="B218" s="141" t="s">
        <v>125</v>
      </c>
      <c r="C218" s="141">
        <v>2020</v>
      </c>
      <c r="D218" s="141" t="s">
        <v>314</v>
      </c>
      <c r="E218" s="141" t="s">
        <v>315</v>
      </c>
      <c r="F218" s="141" t="s">
        <v>109</v>
      </c>
      <c r="G218" s="141" t="s">
        <v>222</v>
      </c>
      <c r="H218" s="142">
        <v>49479000</v>
      </c>
      <c r="I218" s="142">
        <v>58347000</v>
      </c>
      <c r="J218" s="141" t="s">
        <v>94</v>
      </c>
      <c r="K218" s="141" t="s">
        <v>175</v>
      </c>
      <c r="L218" s="141"/>
      <c r="M218" s="141" t="str">
        <f t="shared" si="6"/>
        <v>Seychelles-2020</v>
      </c>
      <c r="N218" s="142">
        <f>Q218/VLOOKUP(M218,'Economic Country Data'!D:M,7,FALSE)</f>
        <v>3312061.8670517658</v>
      </c>
      <c r="O218" s="142">
        <f>(Q218*100/(VLOOKUP(M218,'Economic Country Data'!D:N,11,FALSE))/VLOOKUP(M218,'Economic Country Data'!D:M,7,FALSE))</f>
        <v>3198059.3084489685</v>
      </c>
      <c r="P218" s="142">
        <f>Q218/VLOOKUP(M218,'Economic Country Data'!D:M,9,FALSE)</f>
        <v>7693248.098443523</v>
      </c>
      <c r="Q218" s="142">
        <f t="shared" si="7"/>
        <v>58347000</v>
      </c>
      <c r="R218" s="53"/>
      <c r="S218" s="53"/>
      <c r="T218" s="53"/>
      <c r="U218" s="53"/>
      <c r="V218" s="53"/>
      <c r="W218" s="53"/>
      <c r="X218" s="53"/>
      <c r="Y218" s="53"/>
      <c r="Z218" s="53"/>
      <c r="AA218" s="53"/>
      <c r="AB218" s="53"/>
      <c r="AC218" s="53"/>
      <c r="AD218" s="53"/>
      <c r="AE218" s="53"/>
      <c r="AF218" s="53"/>
    </row>
    <row r="219" spans="1:32" s="56" customFormat="1" ht="27.6">
      <c r="A219" s="53"/>
      <c r="B219" s="141" t="s">
        <v>125</v>
      </c>
      <c r="C219" s="141">
        <v>2021</v>
      </c>
      <c r="D219" s="141" t="s">
        <v>314</v>
      </c>
      <c r="E219" s="141" t="s">
        <v>315</v>
      </c>
      <c r="F219" s="141" t="s">
        <v>109</v>
      </c>
      <c r="G219" s="141" t="s">
        <v>222</v>
      </c>
      <c r="H219" s="142">
        <v>67910000</v>
      </c>
      <c r="I219" s="142">
        <v>64882000</v>
      </c>
      <c r="J219" s="141" t="s">
        <v>94</v>
      </c>
      <c r="K219" s="141" t="s">
        <v>175</v>
      </c>
      <c r="L219" s="141"/>
      <c r="M219" s="141" t="str">
        <f t="shared" si="6"/>
        <v>Seychelles-2021</v>
      </c>
      <c r="N219" s="142">
        <f>Q219/VLOOKUP(M219,'Economic Country Data'!D:M,7,FALSE)</f>
        <v>3834515.1414737827</v>
      </c>
      <c r="O219" s="142">
        <f>(Q219*100/(VLOOKUP(M219,'Economic Country Data'!D:N,11,FALSE))/VLOOKUP(M219,'Economic Country Data'!D:M,7,FALSE))</f>
        <v>3605414.2882445613</v>
      </c>
      <c r="P219" s="142">
        <f>Q219/VLOOKUP(M219,'Economic Country Data'!D:M,9,FALSE)</f>
        <v>9022967.7415277194</v>
      </c>
      <c r="Q219" s="142">
        <f t="shared" si="7"/>
        <v>64882000</v>
      </c>
      <c r="R219" s="53"/>
      <c r="S219" s="53"/>
      <c r="T219" s="53"/>
      <c r="U219" s="53"/>
      <c r="V219" s="53"/>
      <c r="W219" s="53"/>
      <c r="X219" s="53"/>
      <c r="Y219" s="53"/>
      <c r="Z219" s="53"/>
      <c r="AA219" s="53"/>
      <c r="AB219" s="53"/>
      <c r="AC219" s="53"/>
      <c r="AD219" s="53"/>
      <c r="AE219" s="53"/>
      <c r="AF219" s="53"/>
    </row>
    <row r="220" spans="1:32" s="56" customFormat="1" ht="27.6">
      <c r="A220" s="53"/>
      <c r="B220" s="141" t="s">
        <v>125</v>
      </c>
      <c r="C220" s="141">
        <v>2022</v>
      </c>
      <c r="D220" s="141" t="s">
        <v>314</v>
      </c>
      <c r="E220" s="141" t="s">
        <v>315</v>
      </c>
      <c r="F220" s="141" t="s">
        <v>109</v>
      </c>
      <c r="G220" s="141" t="s">
        <v>222</v>
      </c>
      <c r="H220" s="142">
        <v>70167000</v>
      </c>
      <c r="I220" s="142"/>
      <c r="J220" s="141" t="s">
        <v>94</v>
      </c>
      <c r="K220" s="141" t="s">
        <v>175</v>
      </c>
      <c r="L220" s="141"/>
      <c r="M220" s="141" t="str">
        <f t="shared" si="6"/>
        <v>Seychelles-2022</v>
      </c>
      <c r="N220" s="142">
        <f>Q220/VLOOKUP(M220,'Economic Country Data'!D:M,7,FALSE)</f>
        <v>4916136.0709351953</v>
      </c>
      <c r="O220" s="142">
        <f>(Q220*100/(VLOOKUP(M220,'Economic Country Data'!D:N,11,FALSE))/VLOOKUP(M220,'Economic Country Data'!D:M,7,FALSE))</f>
        <v>4501859.3318016455</v>
      </c>
      <c r="P220" s="142">
        <f>Q220/VLOOKUP(M220,'Economic Country Data'!D:M,9,FALSE)</f>
        <v>10909591.430622749</v>
      </c>
      <c r="Q220" s="142">
        <f t="shared" si="7"/>
        <v>70167000</v>
      </c>
      <c r="R220" s="53"/>
      <c r="S220" s="53"/>
      <c r="T220" s="53"/>
      <c r="U220" s="53"/>
      <c r="V220" s="53"/>
      <c r="W220" s="53"/>
      <c r="X220" s="53"/>
      <c r="Y220" s="53"/>
      <c r="Z220" s="53"/>
      <c r="AA220" s="53"/>
      <c r="AB220" s="53"/>
      <c r="AC220" s="53"/>
      <c r="AD220" s="53"/>
      <c r="AE220" s="53"/>
      <c r="AF220" s="53"/>
    </row>
    <row r="221" spans="1:32" s="56" customFormat="1" ht="14.4">
      <c r="A221" s="53"/>
      <c r="B221" s="141" t="s">
        <v>122</v>
      </c>
      <c r="C221" s="141">
        <v>2019</v>
      </c>
      <c r="D221" s="141" t="s">
        <v>240</v>
      </c>
      <c r="E221" s="141" t="s">
        <v>190</v>
      </c>
      <c r="F221" s="141" t="s">
        <v>233</v>
      </c>
      <c r="G221" s="141" t="s">
        <v>455</v>
      </c>
      <c r="H221" s="142">
        <v>64967300000</v>
      </c>
      <c r="I221" s="142">
        <v>70877600000</v>
      </c>
      <c r="J221" s="141" t="s">
        <v>94</v>
      </c>
      <c r="K221" s="141" t="s">
        <v>185</v>
      </c>
      <c r="L221" s="141"/>
      <c r="M221" s="141" t="str">
        <f t="shared" si="6"/>
        <v>South Africa-2019</v>
      </c>
      <c r="N221" s="142">
        <f>Q221/VLOOKUP(M221,'Economic Country Data'!D:M,7,FALSE)</f>
        <v>4905558212.7391481</v>
      </c>
      <c r="O221" s="142">
        <f>(Q221*100/(VLOOKUP(M221,'Economic Country Data'!D:N,11,FALSE))/VLOOKUP(M221,'Economic Country Data'!D:M,7,FALSE))</f>
        <v>4905558212.7391481</v>
      </c>
      <c r="P221" s="142">
        <f>Q221/VLOOKUP(M221,'Economic Country Data'!D:M,9,FALSE)</f>
        <v>10590095015.564211</v>
      </c>
      <c r="Q221" s="142">
        <f t="shared" si="7"/>
        <v>70877600000</v>
      </c>
      <c r="R221" s="53"/>
      <c r="S221" s="53"/>
      <c r="T221" s="53"/>
      <c r="U221" s="53"/>
      <c r="V221" s="53"/>
      <c r="W221" s="53"/>
      <c r="X221" s="53"/>
      <c r="Y221" s="53"/>
      <c r="Z221" s="53"/>
      <c r="AA221" s="53"/>
      <c r="AB221" s="53"/>
      <c r="AC221" s="53"/>
      <c r="AD221" s="53"/>
      <c r="AE221" s="53"/>
      <c r="AF221" s="53"/>
    </row>
    <row r="222" spans="1:32" s="56" customFormat="1" ht="14.4">
      <c r="A222" s="53"/>
      <c r="B222" s="141" t="s">
        <v>122</v>
      </c>
      <c r="C222" s="141">
        <v>2019</v>
      </c>
      <c r="D222" s="141" t="s">
        <v>238</v>
      </c>
      <c r="E222" s="141" t="s">
        <v>186</v>
      </c>
      <c r="F222" s="141" t="s">
        <v>109</v>
      </c>
      <c r="G222" s="141" t="s">
        <v>409</v>
      </c>
      <c r="H222" s="142">
        <v>7185715000</v>
      </c>
      <c r="I222" s="142">
        <v>7185715000</v>
      </c>
      <c r="J222" s="141" t="s">
        <v>160</v>
      </c>
      <c r="K222" s="141" t="s">
        <v>185</v>
      </c>
      <c r="L222" s="141"/>
      <c r="M222" s="141" t="str">
        <f t="shared" si="6"/>
        <v>South Africa-2019</v>
      </c>
      <c r="N222" s="142">
        <f>Q222/VLOOKUP(M222,'Economic Country Data'!D:M,7,FALSE)</f>
        <v>497335451.99968523</v>
      </c>
      <c r="O222" s="142">
        <f>(Q222*100/(VLOOKUP(M222,'Economic Country Data'!D:N,11,FALSE))/VLOOKUP(M222,'Economic Country Data'!D:M,7,FALSE))</f>
        <v>497335451.99968523</v>
      </c>
      <c r="P222" s="142">
        <f>Q222/VLOOKUP(M222,'Economic Country Data'!D:M,9,FALSE)</f>
        <v>1073645335.1237202</v>
      </c>
      <c r="Q222" s="142">
        <f t="shared" si="7"/>
        <v>7185715000</v>
      </c>
      <c r="R222" s="53"/>
      <c r="S222" s="53"/>
      <c r="T222" s="53"/>
      <c r="U222" s="53"/>
      <c r="V222" s="53"/>
      <c r="W222" s="53"/>
      <c r="X222" s="53"/>
      <c r="Y222" s="53"/>
      <c r="Z222" s="53"/>
      <c r="AA222" s="53"/>
      <c r="AB222" s="53"/>
      <c r="AC222" s="53"/>
      <c r="AD222" s="53"/>
      <c r="AE222" s="53"/>
      <c r="AF222" s="53"/>
    </row>
    <row r="223" spans="1:32" s="56" customFormat="1" ht="14.4">
      <c r="A223" s="53"/>
      <c r="B223" s="141" t="s">
        <v>122</v>
      </c>
      <c r="C223" s="141">
        <v>2019</v>
      </c>
      <c r="D223" s="141" t="s">
        <v>240</v>
      </c>
      <c r="E223" s="141" t="s">
        <v>191</v>
      </c>
      <c r="F223" s="141" t="s">
        <v>233</v>
      </c>
      <c r="G223" s="141" t="s">
        <v>455</v>
      </c>
      <c r="H223" s="142">
        <v>5080800000</v>
      </c>
      <c r="I223" s="142">
        <v>5397700000</v>
      </c>
      <c r="J223" s="141" t="s">
        <v>94</v>
      </c>
      <c r="K223" s="141" t="s">
        <v>185</v>
      </c>
      <c r="L223" s="141"/>
      <c r="M223" s="141" t="str">
        <f t="shared" si="6"/>
        <v>South Africa-2019</v>
      </c>
      <c r="N223" s="142">
        <f>Q223/VLOOKUP(M223,'Economic Country Data'!D:M,7,FALSE)</f>
        <v>373583918.82487702</v>
      </c>
      <c r="O223" s="142">
        <f>(Q223*100/(VLOOKUP(M223,'Economic Country Data'!D:N,11,FALSE))/VLOOKUP(M223,'Economic Country Data'!D:M,7,FALSE))</f>
        <v>373583918.82487702</v>
      </c>
      <c r="P223" s="142">
        <f>Q223/VLOOKUP(M223,'Economic Country Data'!D:M,9,FALSE)</f>
        <v>806491132.11382639</v>
      </c>
      <c r="Q223" s="142">
        <f t="shared" si="7"/>
        <v>5397700000</v>
      </c>
      <c r="R223" s="53"/>
      <c r="S223" s="53"/>
      <c r="T223" s="53"/>
      <c r="U223" s="53"/>
      <c r="V223" s="53"/>
      <c r="W223" s="53"/>
      <c r="X223" s="53"/>
      <c r="Y223" s="53"/>
      <c r="Z223" s="53"/>
      <c r="AA223" s="53"/>
      <c r="AB223" s="53"/>
      <c r="AC223" s="53"/>
      <c r="AD223" s="53"/>
      <c r="AE223" s="53"/>
      <c r="AF223" s="53"/>
    </row>
    <row r="224" spans="1:32" s="56" customFormat="1" ht="14.4">
      <c r="A224" s="53"/>
      <c r="B224" s="141" t="s">
        <v>122</v>
      </c>
      <c r="C224" s="141">
        <v>2019</v>
      </c>
      <c r="D224" s="141" t="s">
        <v>240</v>
      </c>
      <c r="E224" s="141" t="s">
        <v>192</v>
      </c>
      <c r="F224" s="141" t="s">
        <v>233</v>
      </c>
      <c r="G224" s="141" t="s">
        <v>455</v>
      </c>
      <c r="H224" s="142">
        <v>3429783000</v>
      </c>
      <c r="I224" s="142">
        <v>3598500000</v>
      </c>
      <c r="J224" s="141" t="s">
        <v>94</v>
      </c>
      <c r="K224" s="141" t="s">
        <v>185</v>
      </c>
      <c r="L224" s="141"/>
      <c r="M224" s="141" t="str">
        <f t="shared" si="6"/>
        <v>South Africa-2019</v>
      </c>
      <c r="N224" s="142">
        <f>Q224/VLOOKUP(M224,'Economic Country Data'!D:M,7,FALSE)</f>
        <v>249058252.93945938</v>
      </c>
      <c r="O224" s="142">
        <f>(Q224*100/(VLOOKUP(M224,'Economic Country Data'!D:N,11,FALSE))/VLOOKUP(M224,'Economic Country Data'!D:M,7,FALSE))</f>
        <v>249058252.93945938</v>
      </c>
      <c r="P224" s="142">
        <f>Q224/VLOOKUP(M224,'Economic Country Data'!D:M,9,FALSE)</f>
        <v>537665735.20418036</v>
      </c>
      <c r="Q224" s="142">
        <f t="shared" si="7"/>
        <v>3598500000</v>
      </c>
      <c r="R224" s="53"/>
      <c r="S224" s="53"/>
      <c r="T224" s="53"/>
      <c r="U224" s="53"/>
      <c r="V224" s="53"/>
      <c r="W224" s="53"/>
      <c r="X224" s="53"/>
      <c r="Y224" s="53"/>
      <c r="Z224" s="53"/>
      <c r="AA224" s="53"/>
      <c r="AB224" s="53"/>
      <c r="AC224" s="53"/>
      <c r="AD224" s="53"/>
      <c r="AE224" s="53"/>
      <c r="AF224" s="53"/>
    </row>
    <row r="225" spans="1:32" s="56" customFormat="1" ht="14.4">
      <c r="A225" s="53"/>
      <c r="B225" s="141" t="s">
        <v>122</v>
      </c>
      <c r="C225" s="141">
        <v>2019</v>
      </c>
      <c r="D225" s="141" t="s">
        <v>241</v>
      </c>
      <c r="E225" s="141" t="s">
        <v>194</v>
      </c>
      <c r="F225" s="141" t="s">
        <v>232</v>
      </c>
      <c r="G225" s="143" t="s">
        <v>347</v>
      </c>
      <c r="H225" s="142">
        <v>1593900000</v>
      </c>
      <c r="I225" s="142">
        <v>1767700000</v>
      </c>
      <c r="J225" s="141" t="s">
        <v>94</v>
      </c>
      <c r="K225" s="141" t="s">
        <v>185</v>
      </c>
      <c r="L225" s="141"/>
      <c r="M225" s="141" t="str">
        <f t="shared" si="6"/>
        <v>South Africa-2019</v>
      </c>
      <c r="N225" s="142">
        <f>Q225/VLOOKUP(M225,'Economic Country Data'!D:M,7,FALSE)</f>
        <v>122345497.76881543</v>
      </c>
      <c r="O225" s="142">
        <f>(Q225*100/(VLOOKUP(M225,'Economic Country Data'!D:N,11,FALSE))/VLOOKUP(M225,'Economic Country Data'!D:M,7,FALSE))</f>
        <v>122345497.76881543</v>
      </c>
      <c r="P225" s="142">
        <f>Q225/VLOOKUP(M225,'Economic Country Data'!D:M,9,FALSE)</f>
        <v>264118860.6698429</v>
      </c>
      <c r="Q225" s="142">
        <f t="shared" si="7"/>
        <v>1767700000</v>
      </c>
      <c r="R225" s="53"/>
      <c r="S225" s="53"/>
      <c r="T225" s="53"/>
      <c r="U225" s="53"/>
      <c r="V225" s="53"/>
      <c r="W225" s="53"/>
      <c r="X225" s="53"/>
      <c r="Y225" s="53"/>
      <c r="Z225" s="53"/>
      <c r="AA225" s="53"/>
      <c r="AB225" s="53"/>
      <c r="AC225" s="53"/>
      <c r="AD225" s="53"/>
      <c r="AE225" s="53"/>
      <c r="AF225" s="53"/>
    </row>
    <row r="226" spans="1:32" s="56" customFormat="1" ht="14.4">
      <c r="A226" s="53"/>
      <c r="B226" s="141" t="s">
        <v>122</v>
      </c>
      <c r="C226" s="141">
        <v>2019</v>
      </c>
      <c r="D226" s="141" t="s">
        <v>240</v>
      </c>
      <c r="E226" s="141" t="s">
        <v>189</v>
      </c>
      <c r="F226" s="141" t="s">
        <v>109</v>
      </c>
      <c r="G226" s="141" t="s">
        <v>222</v>
      </c>
      <c r="H226" s="142">
        <v>518228000</v>
      </c>
      <c r="I226" s="142">
        <v>518228000</v>
      </c>
      <c r="J226" s="141" t="s">
        <v>94</v>
      </c>
      <c r="K226" s="141" t="s">
        <v>185</v>
      </c>
      <c r="L226" s="141"/>
      <c r="M226" s="141" t="str">
        <f t="shared" si="6"/>
        <v>South Africa-2019</v>
      </c>
      <c r="N226" s="142">
        <f>Q226/VLOOKUP(M226,'Economic Country Data'!D:M,7,FALSE)</f>
        <v>35867433.737476766</v>
      </c>
      <c r="O226" s="142">
        <f>(Q226*100/(VLOOKUP(M226,'Economic Country Data'!D:N,11,FALSE))/VLOOKUP(M226,'Economic Country Data'!D:M,7,FALSE))</f>
        <v>35867433.737476766</v>
      </c>
      <c r="P226" s="142">
        <f>Q226/VLOOKUP(M226,'Economic Country Data'!D:M,9,FALSE)</f>
        <v>77430440.078752816</v>
      </c>
      <c r="Q226" s="142">
        <f t="shared" si="7"/>
        <v>518228000</v>
      </c>
      <c r="R226" s="53"/>
      <c r="S226" s="53"/>
      <c r="T226" s="53"/>
      <c r="U226" s="53"/>
      <c r="V226" s="53"/>
      <c r="W226" s="53"/>
      <c r="X226" s="53"/>
      <c r="Y226" s="53"/>
      <c r="Z226" s="53"/>
      <c r="AA226" s="53"/>
      <c r="AB226" s="53"/>
      <c r="AC226" s="53"/>
      <c r="AD226" s="53"/>
      <c r="AE226" s="53"/>
      <c r="AF226" s="53"/>
    </row>
    <row r="227" spans="1:32" s="56" customFormat="1" ht="14.4">
      <c r="A227" s="53"/>
      <c r="B227" s="141" t="s">
        <v>122</v>
      </c>
      <c r="C227" s="141">
        <v>2019</v>
      </c>
      <c r="D227" s="141" t="s">
        <v>240</v>
      </c>
      <c r="E227" s="141" t="s">
        <v>193</v>
      </c>
      <c r="F227" s="143" t="s">
        <v>232</v>
      </c>
      <c r="G227" s="143" t="s">
        <v>347</v>
      </c>
      <c r="H227" s="142">
        <v>29118000</v>
      </c>
      <c r="I227" s="142">
        <v>63300000</v>
      </c>
      <c r="J227" s="141" t="s">
        <v>94</v>
      </c>
      <c r="K227" s="141" t="s">
        <v>185</v>
      </c>
      <c r="L227" s="141"/>
      <c r="M227" s="141" t="str">
        <f t="shared" si="6"/>
        <v>South Africa-2019</v>
      </c>
      <c r="N227" s="142">
        <f>Q227/VLOOKUP(M227,'Economic Country Data'!D:M,7,FALSE)</f>
        <v>4381099.7390767764</v>
      </c>
      <c r="O227" s="142">
        <f>(Q227*100/(VLOOKUP(M227,'Economic Country Data'!D:N,11,FALSE))/VLOOKUP(M227,'Economic Country Data'!D:M,7,FALSE))</f>
        <v>4381099.7390767764</v>
      </c>
      <c r="P227" s="142">
        <f>Q227/VLOOKUP(M227,'Economic Country Data'!D:M,9,FALSE)</f>
        <v>9457896.6342711188</v>
      </c>
      <c r="Q227" s="142">
        <f t="shared" si="7"/>
        <v>63300000</v>
      </c>
      <c r="R227" s="53"/>
      <c r="S227" s="53"/>
      <c r="T227" s="53"/>
      <c r="U227" s="53"/>
      <c r="V227" s="53"/>
      <c r="W227" s="53"/>
      <c r="X227" s="53"/>
      <c r="Y227" s="53"/>
      <c r="Z227" s="53"/>
      <c r="AA227" s="53"/>
      <c r="AB227" s="53"/>
      <c r="AC227" s="53"/>
      <c r="AD227" s="53"/>
      <c r="AE227" s="53"/>
      <c r="AF227" s="53"/>
    </row>
    <row r="228" spans="1:32" s="56" customFormat="1" ht="14.4">
      <c r="A228" s="53"/>
      <c r="B228" s="141" t="s">
        <v>122</v>
      </c>
      <c r="C228" s="141">
        <v>2019</v>
      </c>
      <c r="D228" s="141" t="s">
        <v>239</v>
      </c>
      <c r="E228" s="141" t="s">
        <v>188</v>
      </c>
      <c r="F228" s="141" t="s">
        <v>187</v>
      </c>
      <c r="G228" s="141" t="s">
        <v>353</v>
      </c>
      <c r="H228" s="142">
        <v>54200000</v>
      </c>
      <c r="I228" s="142">
        <v>28800000</v>
      </c>
      <c r="J228" s="141" t="s">
        <v>94</v>
      </c>
      <c r="K228" s="141" t="s">
        <v>185</v>
      </c>
      <c r="L228" s="141" t="s">
        <v>451</v>
      </c>
      <c r="M228" s="141" t="str">
        <f t="shared" si="6"/>
        <v>South Africa-2019</v>
      </c>
      <c r="N228" s="142">
        <f>Q228/VLOOKUP(M228,'Economic Country Data'!D:M,7,FALSE)</f>
        <v>1993296.5637505711</v>
      </c>
      <c r="O228" s="142">
        <f>(Q228*100/(VLOOKUP(M228,'Economic Country Data'!D:N,11,FALSE))/VLOOKUP(M228,'Economic Country Data'!D:M,7,FALSE))</f>
        <v>1993296.5637505711</v>
      </c>
      <c r="P228" s="142">
        <f>Q228/VLOOKUP(M228,'Economic Country Data'!D:M,9,FALSE)</f>
        <v>4303118.8478200352</v>
      </c>
      <c r="Q228" s="142">
        <f t="shared" si="7"/>
        <v>28800000</v>
      </c>
      <c r="R228" s="53"/>
      <c r="S228" s="53"/>
      <c r="T228" s="53"/>
      <c r="U228" s="53"/>
      <c r="V228" s="53"/>
      <c r="W228" s="53"/>
      <c r="X228" s="53"/>
      <c r="Y228" s="53"/>
      <c r="Z228" s="53"/>
      <c r="AA228" s="53"/>
      <c r="AB228" s="53"/>
      <c r="AC228" s="53"/>
      <c r="AD228" s="53"/>
      <c r="AE228" s="53"/>
      <c r="AF228" s="53"/>
    </row>
    <row r="229" spans="1:32" s="56" customFormat="1" ht="14.4">
      <c r="A229" s="53"/>
      <c r="B229" s="141" t="s">
        <v>122</v>
      </c>
      <c r="C229" s="141">
        <v>2020</v>
      </c>
      <c r="D229" s="141" t="s">
        <v>240</v>
      </c>
      <c r="E229" s="141" t="s">
        <v>190</v>
      </c>
      <c r="F229" s="141" t="s">
        <v>233</v>
      </c>
      <c r="G229" s="141" t="s">
        <v>455</v>
      </c>
      <c r="H229" s="142">
        <v>69765229000</v>
      </c>
      <c r="I229" s="142">
        <v>85590843000</v>
      </c>
      <c r="J229" s="141" t="s">
        <v>94</v>
      </c>
      <c r="K229" s="141" t="s">
        <v>185</v>
      </c>
      <c r="L229" s="141"/>
      <c r="M229" s="141" t="str">
        <f t="shared" si="6"/>
        <v>South Africa-2020</v>
      </c>
      <c r="N229" s="142">
        <f>Q229/VLOOKUP(M229,'Economic Country Data'!D:M,7,FALSE)</f>
        <v>5200212342.662858</v>
      </c>
      <c r="O229" s="142">
        <f>(Q229*100/(VLOOKUP(M229,'Economic Country Data'!D:N,11,FALSE))/VLOOKUP(M229,'Economic Country Data'!D:M,7,FALSE))</f>
        <v>4939115737.6560211</v>
      </c>
      <c r="P229" s="142">
        <f>Q229/VLOOKUP(M229,'Economic Country Data'!D:M,9,FALSE)</f>
        <v>12257559687.072506</v>
      </c>
      <c r="Q229" s="142">
        <f t="shared" si="7"/>
        <v>85590843000</v>
      </c>
      <c r="R229" s="53"/>
      <c r="S229" s="53"/>
      <c r="T229" s="53"/>
      <c r="U229" s="53"/>
      <c r="V229" s="53"/>
      <c r="W229" s="53"/>
      <c r="X229" s="53"/>
      <c r="Y229" s="53"/>
      <c r="Z229" s="53"/>
      <c r="AA229" s="53"/>
      <c r="AB229" s="53"/>
      <c r="AC229" s="53"/>
      <c r="AD229" s="53"/>
      <c r="AE229" s="53"/>
      <c r="AF229" s="53"/>
    </row>
    <row r="230" spans="1:32" s="56" customFormat="1" ht="14.4">
      <c r="A230" s="53"/>
      <c r="B230" s="141" t="s">
        <v>122</v>
      </c>
      <c r="C230" s="141">
        <v>2020</v>
      </c>
      <c r="D230" s="141" t="s">
        <v>238</v>
      </c>
      <c r="E230" s="141" t="s">
        <v>186</v>
      </c>
      <c r="F230" s="141" t="s">
        <v>109</v>
      </c>
      <c r="G230" s="141" t="s">
        <v>409</v>
      </c>
      <c r="H230" s="142">
        <v>7665887000</v>
      </c>
      <c r="I230" s="142">
        <v>7665887000</v>
      </c>
      <c r="J230" s="141" t="s">
        <v>160</v>
      </c>
      <c r="K230" s="141" t="s">
        <v>185</v>
      </c>
      <c r="L230" s="141"/>
      <c r="M230" s="141" t="str">
        <f t="shared" si="6"/>
        <v>South Africa-2020</v>
      </c>
      <c r="N230" s="142">
        <f>Q230/VLOOKUP(M230,'Economic Country Data'!D:M,7,FALSE)</f>
        <v>465753564.25521767</v>
      </c>
      <c r="O230" s="142">
        <f>(Q230*100/(VLOOKUP(M230,'Economic Country Data'!D:N,11,FALSE))/VLOOKUP(M230,'Economic Country Data'!D:M,7,FALSE))</f>
        <v>442368620.25991154</v>
      </c>
      <c r="P230" s="142">
        <f>Q230/VLOOKUP(M230,'Economic Country Data'!D:M,9,FALSE)</f>
        <v>1097840191.3491282</v>
      </c>
      <c r="Q230" s="142">
        <f t="shared" si="7"/>
        <v>7665887000</v>
      </c>
      <c r="R230" s="53"/>
      <c r="S230" s="53"/>
      <c r="T230" s="53"/>
      <c r="U230" s="53"/>
      <c r="V230" s="53"/>
      <c r="W230" s="53"/>
      <c r="X230" s="53"/>
      <c r="Y230" s="53"/>
      <c r="Z230" s="53"/>
      <c r="AA230" s="53"/>
      <c r="AB230" s="53"/>
      <c r="AC230" s="53"/>
      <c r="AD230" s="53"/>
      <c r="AE230" s="53"/>
      <c r="AF230" s="53"/>
    </row>
    <row r="231" spans="1:32" s="56" customFormat="1" ht="14.4">
      <c r="A231" s="53"/>
      <c r="B231" s="141" t="s">
        <v>122</v>
      </c>
      <c r="C231" s="141">
        <v>2020</v>
      </c>
      <c r="D231" s="141" t="s">
        <v>240</v>
      </c>
      <c r="E231" s="141" t="s">
        <v>191</v>
      </c>
      <c r="F231" s="141" t="s">
        <v>233</v>
      </c>
      <c r="G231" s="141" t="s">
        <v>455</v>
      </c>
      <c r="H231" s="142">
        <v>4965276000</v>
      </c>
      <c r="I231" s="142">
        <v>4783110000</v>
      </c>
      <c r="J231" s="141" t="s">
        <v>94</v>
      </c>
      <c r="K231" s="141" t="s">
        <v>185</v>
      </c>
      <c r="L231" s="141"/>
      <c r="M231" s="141" t="str">
        <f t="shared" si="6"/>
        <v>South Africa-2020</v>
      </c>
      <c r="N231" s="142">
        <f>Q231/VLOOKUP(M231,'Economic Country Data'!D:M,7,FALSE)</f>
        <v>290605709.51864725</v>
      </c>
      <c r="O231" s="142">
        <f>(Q231*100/(VLOOKUP(M231,'Economic Country Data'!D:N,11,FALSE))/VLOOKUP(M231,'Economic Country Data'!D:M,7,FALSE))</f>
        <v>276014735.31391543</v>
      </c>
      <c r="P231" s="142">
        <f>Q231/VLOOKUP(M231,'Economic Country Data'!D:M,9,FALSE)</f>
        <v>684994495.43724406</v>
      </c>
      <c r="Q231" s="142">
        <f t="shared" si="7"/>
        <v>4783110000</v>
      </c>
      <c r="R231" s="53"/>
      <c r="S231" s="53"/>
      <c r="T231" s="53"/>
      <c r="U231" s="53"/>
      <c r="V231" s="53"/>
      <c r="W231" s="53"/>
      <c r="X231" s="53"/>
      <c r="Y231" s="53"/>
      <c r="Z231" s="53"/>
      <c r="AA231" s="53"/>
      <c r="AB231" s="53"/>
      <c r="AC231" s="53"/>
      <c r="AD231" s="53"/>
      <c r="AE231" s="53"/>
      <c r="AF231" s="53"/>
    </row>
    <row r="232" spans="1:32" s="56" customFormat="1" ht="14.4">
      <c r="A232" s="53"/>
      <c r="B232" s="141" t="s">
        <v>122</v>
      </c>
      <c r="C232" s="141">
        <v>2020</v>
      </c>
      <c r="D232" s="141" t="s">
        <v>240</v>
      </c>
      <c r="E232" s="141" t="s">
        <v>192</v>
      </c>
      <c r="F232" s="141" t="s">
        <v>233</v>
      </c>
      <c r="G232" s="141" t="s">
        <v>455</v>
      </c>
      <c r="H232" s="142">
        <v>3568568000</v>
      </c>
      <c r="I232" s="142">
        <v>3445776000</v>
      </c>
      <c r="J232" s="141" t="s">
        <v>94</v>
      </c>
      <c r="K232" s="141" t="s">
        <v>185</v>
      </c>
      <c r="L232" s="141"/>
      <c r="M232" s="141" t="str">
        <f t="shared" si="6"/>
        <v>South Africa-2020</v>
      </c>
      <c r="N232" s="142">
        <f>Q232/VLOOKUP(M232,'Economic Country Data'!D:M,7,FALSE)</f>
        <v>209353784.32072988</v>
      </c>
      <c r="O232" s="142">
        <f>(Q232*100/(VLOOKUP(M232,'Economic Country Data'!D:N,11,FALSE))/VLOOKUP(M232,'Economic Country Data'!D:M,7,FALSE))</f>
        <v>198842374.64558464</v>
      </c>
      <c r="P232" s="142">
        <f>Q232/VLOOKUP(M232,'Economic Country Data'!D:M,9,FALSE)</f>
        <v>493473407.99391299</v>
      </c>
      <c r="Q232" s="142">
        <f t="shared" si="7"/>
        <v>3445776000</v>
      </c>
      <c r="R232" s="53"/>
      <c r="S232" s="53"/>
      <c r="T232" s="53"/>
      <c r="U232" s="53"/>
      <c r="V232" s="53"/>
      <c r="W232" s="53"/>
      <c r="X232" s="53"/>
      <c r="Y232" s="53"/>
      <c r="Z232" s="53"/>
      <c r="AA232" s="53"/>
      <c r="AB232" s="53"/>
      <c r="AC232" s="53"/>
      <c r="AD232" s="53"/>
      <c r="AE232" s="53"/>
      <c r="AF232" s="53"/>
    </row>
    <row r="233" spans="1:32" s="56" customFormat="1" ht="14.4">
      <c r="A233" s="53"/>
      <c r="B233" s="141" t="s">
        <v>122</v>
      </c>
      <c r="C233" s="141">
        <v>2020</v>
      </c>
      <c r="D233" s="141" t="s">
        <v>241</v>
      </c>
      <c r="E233" s="141" t="s">
        <v>194</v>
      </c>
      <c r="F233" s="141" t="s">
        <v>232</v>
      </c>
      <c r="G233" s="143" t="s">
        <v>347</v>
      </c>
      <c r="H233" s="142">
        <v>2034400000</v>
      </c>
      <c r="I233" s="142">
        <v>1440200000</v>
      </c>
      <c r="J233" s="141" t="s">
        <v>94</v>
      </c>
      <c r="K233" s="141" t="s">
        <v>185</v>
      </c>
      <c r="L233" s="141"/>
      <c r="M233" s="141" t="str">
        <f t="shared" si="6"/>
        <v>South Africa-2020</v>
      </c>
      <c r="N233" s="142">
        <f>Q233/VLOOKUP(M233,'Economic Country Data'!D:M,7,FALSE)</f>
        <v>87501718.097379267</v>
      </c>
      <c r="O233" s="142">
        <f>(Q233*100/(VLOOKUP(M233,'Economic Country Data'!D:N,11,FALSE))/VLOOKUP(M233,'Economic Country Data'!D:M,7,FALSE))</f>
        <v>83108358.745481715</v>
      </c>
      <c r="P233" s="142">
        <f>Q233/VLOOKUP(M233,'Economic Country Data'!D:M,9,FALSE)</f>
        <v>206252641.55094048</v>
      </c>
      <c r="Q233" s="142">
        <f t="shared" si="7"/>
        <v>1440200000</v>
      </c>
      <c r="R233" s="53"/>
      <c r="S233" s="53"/>
      <c r="T233" s="53"/>
      <c r="U233" s="53"/>
      <c r="V233" s="53"/>
      <c r="W233" s="53"/>
      <c r="X233" s="53"/>
      <c r="Y233" s="53"/>
      <c r="Z233" s="53"/>
      <c r="AA233" s="53"/>
      <c r="AB233" s="53"/>
      <c r="AC233" s="53"/>
      <c r="AD233" s="53"/>
      <c r="AE233" s="53"/>
      <c r="AF233" s="53"/>
    </row>
    <row r="234" spans="1:32" s="56" customFormat="1" ht="14.4">
      <c r="A234" s="53"/>
      <c r="B234" s="141" t="s">
        <v>122</v>
      </c>
      <c r="C234" s="141">
        <v>2020</v>
      </c>
      <c r="D234" s="141" t="s">
        <v>240</v>
      </c>
      <c r="E234" s="141" t="s">
        <v>189</v>
      </c>
      <c r="F234" s="141" t="s">
        <v>109</v>
      </c>
      <c r="G234" s="141" t="s">
        <v>222</v>
      </c>
      <c r="H234" s="142">
        <v>915149000</v>
      </c>
      <c r="I234" s="142">
        <v>1411399000</v>
      </c>
      <c r="J234" s="141" t="s">
        <v>94</v>
      </c>
      <c r="K234" s="141" t="s">
        <v>185</v>
      </c>
      <c r="L234" s="141"/>
      <c r="M234" s="141" t="str">
        <f t="shared" si="6"/>
        <v>South Africa-2020</v>
      </c>
      <c r="N234" s="142">
        <f>Q234/VLOOKUP(M234,'Economic Country Data'!D:M,7,FALSE)</f>
        <v>85751866.005362451</v>
      </c>
      <c r="O234" s="142">
        <f>(Q234*100/(VLOOKUP(M234,'Economic Country Data'!D:N,11,FALSE))/VLOOKUP(M234,'Economic Country Data'!D:M,7,FALSE))</f>
        <v>81446364.688941911</v>
      </c>
      <c r="P234" s="142">
        <f>Q234/VLOOKUP(M234,'Economic Country Data'!D:M,9,FALSE)</f>
        <v>202128018.3532536</v>
      </c>
      <c r="Q234" s="142">
        <f t="shared" si="7"/>
        <v>1411399000</v>
      </c>
      <c r="R234" s="53"/>
      <c r="S234" s="53"/>
      <c r="T234" s="53"/>
      <c r="U234" s="53"/>
      <c r="V234" s="53"/>
      <c r="W234" s="53"/>
      <c r="X234" s="53"/>
      <c r="Y234" s="53"/>
      <c r="Z234" s="53"/>
      <c r="AA234" s="53"/>
      <c r="AB234" s="53"/>
      <c r="AC234" s="53"/>
      <c r="AD234" s="53"/>
      <c r="AE234" s="53"/>
      <c r="AF234" s="53"/>
    </row>
    <row r="235" spans="1:32" s="56" customFormat="1" ht="14.4">
      <c r="A235" s="53"/>
      <c r="B235" s="141" t="s">
        <v>122</v>
      </c>
      <c r="C235" s="141">
        <v>2020</v>
      </c>
      <c r="D235" s="141" t="s">
        <v>239</v>
      </c>
      <c r="E235" s="141" t="s">
        <v>188</v>
      </c>
      <c r="F235" s="141" t="s">
        <v>187</v>
      </c>
      <c r="G235" s="141" t="s">
        <v>353</v>
      </c>
      <c r="H235" s="142">
        <v>39100000</v>
      </c>
      <c r="I235" s="142">
        <v>23800000</v>
      </c>
      <c r="J235" s="141" t="s">
        <v>94</v>
      </c>
      <c r="K235" s="141" t="s">
        <v>185</v>
      </c>
      <c r="L235" s="141"/>
      <c r="M235" s="141" t="str">
        <f t="shared" si="6"/>
        <v>South Africa-2020</v>
      </c>
      <c r="N235" s="142">
        <f>Q235/VLOOKUP(M235,'Economic Country Data'!D:M,7,FALSE)</f>
        <v>1446008.1174264872</v>
      </c>
      <c r="O235" s="142">
        <f>(Q235*100/(VLOOKUP(M235,'Economic Country Data'!D:N,11,FALSE))/VLOOKUP(M235,'Economic Country Data'!D:M,7,FALSE))</f>
        <v>1373405.7340247636</v>
      </c>
      <c r="P235" s="142">
        <f>Q235/VLOOKUP(M235,'Economic Country Data'!D:M,9,FALSE)</f>
        <v>3408424.4333511898</v>
      </c>
      <c r="Q235" s="142">
        <f t="shared" si="7"/>
        <v>23800000</v>
      </c>
      <c r="R235" s="53"/>
      <c r="S235" s="53"/>
      <c r="T235" s="53"/>
      <c r="U235" s="53"/>
      <c r="V235" s="53"/>
      <c r="W235" s="53"/>
      <c r="X235" s="53"/>
      <c r="Y235" s="53"/>
      <c r="Z235" s="53"/>
      <c r="AA235" s="53"/>
      <c r="AB235" s="53"/>
      <c r="AC235" s="53"/>
      <c r="AD235" s="53"/>
      <c r="AE235" s="53"/>
      <c r="AF235" s="53"/>
    </row>
    <row r="236" spans="1:32" s="56" customFormat="1" ht="14.4">
      <c r="A236" s="53"/>
      <c r="B236" s="141" t="s">
        <v>122</v>
      </c>
      <c r="C236" s="141">
        <v>2021</v>
      </c>
      <c r="D236" s="141" t="s">
        <v>240</v>
      </c>
      <c r="E236" s="141" t="s">
        <v>190</v>
      </c>
      <c r="F236" s="141" t="s">
        <v>233</v>
      </c>
      <c r="G236" s="141" t="s">
        <v>455</v>
      </c>
      <c r="H236" s="142">
        <v>73317920000</v>
      </c>
      <c r="I236" s="142">
        <v>72666743000</v>
      </c>
      <c r="J236" s="141" t="s">
        <v>94</v>
      </c>
      <c r="K236" s="141" t="s">
        <v>185</v>
      </c>
      <c r="L236" s="141"/>
      <c r="M236" s="141" t="str">
        <f t="shared" si="6"/>
        <v>South Africa-2021</v>
      </c>
      <c r="N236" s="142">
        <f>Q236/VLOOKUP(M236,'Economic Country Data'!D:M,7,FALSE)</f>
        <v>4916998797.0623512</v>
      </c>
      <c r="O236" s="142">
        <f>(Q236*100/(VLOOKUP(M236,'Economic Country Data'!D:N,11,FALSE))/VLOOKUP(M236,'Economic Country Data'!D:M,7,FALSE))</f>
        <v>4396691045.310955</v>
      </c>
      <c r="P236" s="142">
        <f>Q236/VLOOKUP(M236,'Economic Country Data'!D:M,9,FALSE)</f>
        <v>10237560091.50737</v>
      </c>
      <c r="Q236" s="142">
        <f t="shared" si="7"/>
        <v>72666743000</v>
      </c>
      <c r="R236" s="53"/>
      <c r="S236" s="53"/>
      <c r="T236" s="53"/>
      <c r="U236" s="53"/>
      <c r="V236" s="53"/>
      <c r="W236" s="53"/>
      <c r="X236" s="53"/>
      <c r="Y236" s="53"/>
      <c r="Z236" s="53"/>
      <c r="AA236" s="53"/>
      <c r="AB236" s="53"/>
      <c r="AC236" s="53"/>
      <c r="AD236" s="53"/>
      <c r="AE236" s="53"/>
      <c r="AF236" s="53"/>
    </row>
    <row r="237" spans="1:32" s="56" customFormat="1" ht="14.4">
      <c r="A237" s="53"/>
      <c r="B237" s="141" t="s">
        <v>122</v>
      </c>
      <c r="C237" s="141">
        <v>2021</v>
      </c>
      <c r="D237" s="141" t="s">
        <v>238</v>
      </c>
      <c r="E237" s="141" t="s">
        <v>186</v>
      </c>
      <c r="F237" s="141" t="s">
        <v>109</v>
      </c>
      <c r="G237" s="141" t="s">
        <v>409</v>
      </c>
      <c r="H237" s="142">
        <v>8115269000</v>
      </c>
      <c r="I237" s="142">
        <v>8115269000</v>
      </c>
      <c r="J237" s="141" t="s">
        <v>160</v>
      </c>
      <c r="K237" s="141" t="s">
        <v>185</v>
      </c>
      <c r="L237" s="141"/>
      <c r="M237" s="141" t="str">
        <f t="shared" si="6"/>
        <v>South Africa-2021</v>
      </c>
      <c r="N237" s="142">
        <f>Q237/VLOOKUP(M237,'Economic Country Data'!D:M,7,FALSE)</f>
        <v>549120082.49547374</v>
      </c>
      <c r="O237" s="142">
        <f>(Q237*100/(VLOOKUP(M237,'Economic Country Data'!D:N,11,FALSE))/VLOOKUP(M237,'Economic Country Data'!D:M,7,FALSE))</f>
        <v>491013207.27405638</v>
      </c>
      <c r="P237" s="142">
        <f>Q237/VLOOKUP(M237,'Economic Country Data'!D:M,9,FALSE)</f>
        <v>1143309175.7841263</v>
      </c>
      <c r="Q237" s="142">
        <f t="shared" si="7"/>
        <v>8115269000</v>
      </c>
      <c r="R237" s="53"/>
      <c r="S237" s="53"/>
      <c r="T237" s="53"/>
      <c r="U237" s="53"/>
      <c r="V237" s="53"/>
      <c r="W237" s="53"/>
      <c r="X237" s="53"/>
      <c r="Y237" s="53"/>
      <c r="Z237" s="53"/>
      <c r="AA237" s="53"/>
      <c r="AB237" s="53"/>
      <c r="AC237" s="53"/>
      <c r="AD237" s="53"/>
      <c r="AE237" s="53"/>
      <c r="AF237" s="53"/>
    </row>
    <row r="238" spans="1:32" s="56" customFormat="1" ht="14.4">
      <c r="A238" s="53"/>
      <c r="B238" s="141" t="s">
        <v>122</v>
      </c>
      <c r="C238" s="141">
        <v>2021</v>
      </c>
      <c r="D238" s="141" t="s">
        <v>240</v>
      </c>
      <c r="E238" s="141" t="s">
        <v>191</v>
      </c>
      <c r="F238" s="141" t="s">
        <v>233</v>
      </c>
      <c r="G238" s="141" t="s">
        <v>455</v>
      </c>
      <c r="H238" s="142">
        <v>4338120000</v>
      </c>
      <c r="I238" s="142">
        <v>4373497000</v>
      </c>
      <c r="J238" s="141" t="s">
        <v>94</v>
      </c>
      <c r="K238" s="141" t="s">
        <v>185</v>
      </c>
      <c r="L238" s="141"/>
      <c r="M238" s="141" t="str">
        <f t="shared" si="6"/>
        <v>South Africa-2021</v>
      </c>
      <c r="N238" s="142">
        <f>Q238/VLOOKUP(M238,'Economic Country Data'!D:M,7,FALSE)</f>
        <v>295932893.09740776</v>
      </c>
      <c r="O238" s="142">
        <f>(Q238*100/(VLOOKUP(M238,'Economic Country Data'!D:N,11,FALSE))/VLOOKUP(M238,'Economic Country Data'!D:M,7,FALSE))</f>
        <v>264617819.68945995</v>
      </c>
      <c r="P238" s="142">
        <f>Q238/VLOOKUP(M238,'Economic Country Data'!D:M,9,FALSE)</f>
        <v>616154467.62939692</v>
      </c>
      <c r="Q238" s="142">
        <f t="shared" si="7"/>
        <v>4373497000</v>
      </c>
      <c r="R238" s="53"/>
      <c r="S238" s="53"/>
      <c r="T238" s="53"/>
      <c r="U238" s="53"/>
      <c r="V238" s="53"/>
      <c r="W238" s="53"/>
      <c r="X238" s="53"/>
      <c r="Y238" s="53"/>
      <c r="Z238" s="53"/>
      <c r="AA238" s="53"/>
      <c r="AB238" s="53"/>
      <c r="AC238" s="53"/>
      <c r="AD238" s="53"/>
      <c r="AE238" s="53"/>
      <c r="AF238" s="53"/>
    </row>
    <row r="239" spans="1:32" s="56" customFormat="1" ht="14.4">
      <c r="A239" s="53"/>
      <c r="B239" s="141" t="s">
        <v>122</v>
      </c>
      <c r="C239" s="141">
        <v>2021</v>
      </c>
      <c r="D239" s="141" t="s">
        <v>240</v>
      </c>
      <c r="E239" s="141" t="s">
        <v>192</v>
      </c>
      <c r="F239" s="141" t="s">
        <v>233</v>
      </c>
      <c r="G239" s="141" t="s">
        <v>455</v>
      </c>
      <c r="H239" s="142">
        <v>3658018000</v>
      </c>
      <c r="I239" s="142">
        <v>3492803000</v>
      </c>
      <c r="J239" s="141" t="s">
        <v>94</v>
      </c>
      <c r="K239" s="141" t="s">
        <v>185</v>
      </c>
      <c r="L239" s="141"/>
      <c r="M239" s="141" t="str">
        <f t="shared" si="6"/>
        <v>South Africa-2021</v>
      </c>
      <c r="N239" s="142">
        <f>Q239/VLOOKUP(M239,'Economic Country Data'!D:M,7,FALSE)</f>
        <v>236340689.5693092</v>
      </c>
      <c r="O239" s="142">
        <f>(Q239*100/(VLOOKUP(M239,'Economic Country Data'!D:N,11,FALSE))/VLOOKUP(M239,'Economic Country Data'!D:M,7,FALSE))</f>
        <v>211331553.32330275</v>
      </c>
      <c r="P239" s="142">
        <f>Q239/VLOOKUP(M239,'Economic Country Data'!D:M,9,FALSE)</f>
        <v>492079032.63666594</v>
      </c>
      <c r="Q239" s="142">
        <f t="shared" si="7"/>
        <v>3492803000</v>
      </c>
      <c r="R239" s="53"/>
      <c r="S239" s="53"/>
      <c r="T239" s="53"/>
      <c r="U239" s="53"/>
      <c r="V239" s="53"/>
      <c r="W239" s="53"/>
      <c r="X239" s="53"/>
      <c r="Y239" s="53"/>
      <c r="Z239" s="53"/>
      <c r="AA239" s="53"/>
      <c r="AB239" s="53"/>
      <c r="AC239" s="53"/>
      <c r="AD239" s="53"/>
      <c r="AE239" s="53"/>
      <c r="AF239" s="53"/>
    </row>
    <row r="240" spans="1:32" s="56" customFormat="1" ht="14.4">
      <c r="A240" s="53"/>
      <c r="B240" s="141" t="s">
        <v>122</v>
      </c>
      <c r="C240" s="141">
        <v>2021</v>
      </c>
      <c r="D240" s="141" t="s">
        <v>241</v>
      </c>
      <c r="E240" s="141" t="s">
        <v>194</v>
      </c>
      <c r="F240" s="141" t="s">
        <v>232</v>
      </c>
      <c r="G240" s="143" t="s">
        <v>347</v>
      </c>
      <c r="H240" s="142">
        <v>2072100000</v>
      </c>
      <c r="I240" s="142">
        <v>2532700000</v>
      </c>
      <c r="J240" s="141" t="s">
        <v>94</v>
      </c>
      <c r="K240" s="141" t="s">
        <v>185</v>
      </c>
      <c r="L240" s="141"/>
      <c r="M240" s="141" t="str">
        <f t="shared" si="6"/>
        <v>South Africa-2021</v>
      </c>
      <c r="N240" s="142">
        <f>Q240/VLOOKUP(M240,'Economic Country Data'!D:M,7,FALSE)</f>
        <v>171375272.08725756</v>
      </c>
      <c r="O240" s="142">
        <f>(Q240*100/(VLOOKUP(M240,'Economic Country Data'!D:N,11,FALSE))/VLOOKUP(M240,'Economic Country Data'!D:M,7,FALSE))</f>
        <v>153240656.60214129</v>
      </c>
      <c r="P240" s="142">
        <f>Q240/VLOOKUP(M240,'Economic Country Data'!D:M,9,FALSE)</f>
        <v>356816163.3962419</v>
      </c>
      <c r="Q240" s="142">
        <f t="shared" si="7"/>
        <v>2532700000</v>
      </c>
      <c r="R240" s="53"/>
      <c r="S240" s="53"/>
      <c r="T240" s="53"/>
      <c r="U240" s="53"/>
      <c r="V240" s="53"/>
      <c r="W240" s="53"/>
      <c r="X240" s="53"/>
      <c r="Y240" s="53"/>
      <c r="Z240" s="53"/>
      <c r="AA240" s="53"/>
      <c r="AB240" s="53"/>
      <c r="AC240" s="53"/>
      <c r="AD240" s="53"/>
      <c r="AE240" s="53"/>
      <c r="AF240" s="53"/>
    </row>
    <row r="241" spans="1:32" s="56" customFormat="1" ht="14.4">
      <c r="A241" s="53"/>
      <c r="B241" s="141" t="s">
        <v>122</v>
      </c>
      <c r="C241" s="141">
        <v>2021</v>
      </c>
      <c r="D241" s="141" t="s">
        <v>240</v>
      </c>
      <c r="E241" s="141" t="s">
        <v>189</v>
      </c>
      <c r="F241" s="141" t="s">
        <v>109</v>
      </c>
      <c r="G241" s="141" t="s">
        <v>222</v>
      </c>
      <c r="H241" s="142">
        <v>1056661000</v>
      </c>
      <c r="I241" s="142">
        <v>1234661000</v>
      </c>
      <c r="J241" s="141" t="s">
        <v>94</v>
      </c>
      <c r="K241" s="141" t="s">
        <v>185</v>
      </c>
      <c r="L241" s="141"/>
      <c r="M241" s="141" t="str">
        <f t="shared" si="6"/>
        <v>South Africa-2021</v>
      </c>
      <c r="N241" s="142">
        <f>Q241/VLOOKUP(M241,'Economic Country Data'!D:M,7,FALSE)</f>
        <v>83543398.274776131</v>
      </c>
      <c r="O241" s="142">
        <f>(Q241*100/(VLOOKUP(M241,'Economic Country Data'!D:N,11,FALSE))/VLOOKUP(M241,'Economic Country Data'!D:M,7,FALSE))</f>
        <v>74702989.821556598</v>
      </c>
      <c r="P241" s="142">
        <f>Q241/VLOOKUP(M241,'Economic Country Data'!D:M,9,FALSE)</f>
        <v>173943617.92354697</v>
      </c>
      <c r="Q241" s="142">
        <f t="shared" si="7"/>
        <v>1234661000</v>
      </c>
      <c r="R241" s="53"/>
      <c r="S241" s="53"/>
      <c r="T241" s="53"/>
      <c r="U241" s="53"/>
      <c r="V241" s="53"/>
      <c r="W241" s="53"/>
      <c r="X241" s="53"/>
      <c r="Y241" s="53"/>
      <c r="Z241" s="53"/>
      <c r="AA241" s="53"/>
      <c r="AB241" s="53"/>
      <c r="AC241" s="53"/>
      <c r="AD241" s="53"/>
      <c r="AE241" s="53"/>
      <c r="AF241" s="53"/>
    </row>
    <row r="242" spans="1:32" s="56" customFormat="1" ht="14.4">
      <c r="A242" s="53"/>
      <c r="B242" s="141" t="s">
        <v>122</v>
      </c>
      <c r="C242" s="141">
        <v>2021</v>
      </c>
      <c r="D242" s="141" t="s">
        <v>239</v>
      </c>
      <c r="E242" s="141" t="s">
        <v>188</v>
      </c>
      <c r="F242" s="141" t="s">
        <v>187</v>
      </c>
      <c r="G242" s="141" t="s">
        <v>353</v>
      </c>
      <c r="H242" s="142">
        <v>36900000</v>
      </c>
      <c r="I242" s="142">
        <v>27600000</v>
      </c>
      <c r="J242" s="141" t="s">
        <v>94</v>
      </c>
      <c r="K242" s="141" t="s">
        <v>185</v>
      </c>
      <c r="L242" s="141"/>
      <c r="M242" s="141" t="str">
        <f t="shared" si="6"/>
        <v>South Africa-2021</v>
      </c>
      <c r="N242" s="142">
        <f>Q242/VLOOKUP(M242,'Economic Country Data'!D:M,7,FALSE)</f>
        <v>1867555.3794797284</v>
      </c>
      <c r="O242" s="142">
        <f>(Q242*100/(VLOOKUP(M242,'Economic Country Data'!D:N,11,FALSE))/VLOOKUP(M242,'Economic Country Data'!D:M,7,FALSE))</f>
        <v>1669934.1107194298</v>
      </c>
      <c r="P242" s="142">
        <f>Q242/VLOOKUP(M242,'Economic Country Data'!D:M,9,FALSE)</f>
        <v>3888390.2987863845</v>
      </c>
      <c r="Q242" s="142">
        <f t="shared" si="7"/>
        <v>27600000</v>
      </c>
      <c r="R242" s="53"/>
      <c r="S242" s="53"/>
      <c r="T242" s="53"/>
      <c r="U242" s="53"/>
      <c r="V242" s="53"/>
      <c r="W242" s="53"/>
      <c r="X242" s="53"/>
      <c r="Y242" s="53"/>
      <c r="Z242" s="53"/>
      <c r="AA242" s="53"/>
      <c r="AB242" s="53"/>
      <c r="AC242" s="53"/>
      <c r="AD242" s="53"/>
      <c r="AE242" s="53"/>
      <c r="AF242" s="53"/>
    </row>
    <row r="243" spans="1:32" s="56" customFormat="1" ht="14.4">
      <c r="A243" s="53"/>
      <c r="B243" s="141" t="s">
        <v>122</v>
      </c>
      <c r="C243" s="141">
        <v>2022</v>
      </c>
      <c r="D243" s="141" t="s">
        <v>240</v>
      </c>
      <c r="E243" s="141" t="s">
        <v>190</v>
      </c>
      <c r="F243" s="141" t="s">
        <v>233</v>
      </c>
      <c r="G243" s="141" t="s">
        <v>455</v>
      </c>
      <c r="H243" s="142">
        <v>77224363000</v>
      </c>
      <c r="I243" s="142"/>
      <c r="J243" s="141" t="s">
        <v>94</v>
      </c>
      <c r="K243" s="141" t="s">
        <v>185</v>
      </c>
      <c r="L243" s="141"/>
      <c r="M243" s="141" t="str">
        <f t="shared" si="6"/>
        <v>South Africa-2022</v>
      </c>
      <c r="N243" s="142">
        <f>Q243/VLOOKUP(M243,'Economic Country Data'!D:M,7,FALSE)</f>
        <v>4721512275.295413</v>
      </c>
      <c r="O243" s="142">
        <f>(Q243*100/(VLOOKUP(M243,'Economic Country Data'!D:N,11,FALSE))/VLOOKUP(M243,'Economic Country Data'!D:M,7,FALSE))</f>
        <v>4028093967.2018108</v>
      </c>
      <c r="P243" s="142">
        <f>Q243/VLOOKUP(M243,'Economic Country Data'!D:M,9,FALSE)</f>
        <v>11081702583.473186</v>
      </c>
      <c r="Q243" s="142">
        <f t="shared" si="7"/>
        <v>77224363000</v>
      </c>
      <c r="R243" s="53"/>
      <c r="S243" s="53"/>
      <c r="T243" s="53"/>
      <c r="U243" s="53"/>
      <c r="V243" s="53"/>
      <c r="W243" s="53"/>
      <c r="X243" s="53"/>
      <c r="Y243" s="53"/>
      <c r="Z243" s="53"/>
      <c r="AA243" s="53"/>
      <c r="AB243" s="53"/>
      <c r="AC243" s="53"/>
      <c r="AD243" s="53"/>
      <c r="AE243" s="53"/>
      <c r="AF243" s="53"/>
    </row>
    <row r="244" spans="1:32" s="56" customFormat="1" ht="14.4">
      <c r="A244" s="53"/>
      <c r="B244" s="141" t="s">
        <v>122</v>
      </c>
      <c r="C244" s="141">
        <v>2022</v>
      </c>
      <c r="D244" s="141" t="s">
        <v>238</v>
      </c>
      <c r="E244" s="141" t="s">
        <v>186</v>
      </c>
      <c r="F244" s="141" t="s">
        <v>109</v>
      </c>
      <c r="G244" s="141" t="s">
        <v>409</v>
      </c>
      <c r="H244" s="142">
        <v>8508321000</v>
      </c>
      <c r="I244" s="142"/>
      <c r="J244" s="141" t="s">
        <v>160</v>
      </c>
      <c r="K244" s="141" t="s">
        <v>185</v>
      </c>
      <c r="L244" s="141"/>
      <c r="M244" s="141" t="str">
        <f t="shared" si="6"/>
        <v>South Africa-2022</v>
      </c>
      <c r="N244" s="142">
        <f>Q244/VLOOKUP(M244,'Economic Country Data'!D:M,7,FALSE)</f>
        <v>520200367.90272707</v>
      </c>
      <c r="O244" s="142">
        <f>(Q244*100/(VLOOKUP(M244,'Economic Country Data'!D:N,11,FALSE))/VLOOKUP(M244,'Economic Country Data'!D:M,7,FALSE))</f>
        <v>443801867.17909837</v>
      </c>
      <c r="P244" s="142">
        <f>Q244/VLOOKUP(M244,'Economic Country Data'!D:M,9,FALSE)</f>
        <v>1220944778.8739827</v>
      </c>
      <c r="Q244" s="142">
        <f t="shared" si="7"/>
        <v>8508321000</v>
      </c>
      <c r="R244" s="53"/>
      <c r="S244" s="53"/>
      <c r="T244" s="53"/>
      <c r="U244" s="53"/>
      <c r="V244" s="53"/>
      <c r="W244" s="53"/>
      <c r="X244" s="53"/>
      <c r="Y244" s="53"/>
      <c r="Z244" s="53"/>
      <c r="AA244" s="53"/>
      <c r="AB244" s="53"/>
      <c r="AC244" s="53"/>
      <c r="AD244" s="53"/>
      <c r="AE244" s="53"/>
      <c r="AF244" s="53"/>
    </row>
    <row r="245" spans="1:32" s="56" customFormat="1" ht="14.4">
      <c r="A245" s="53"/>
      <c r="B245" s="141" t="s">
        <v>122</v>
      </c>
      <c r="C245" s="141">
        <v>2022</v>
      </c>
      <c r="D245" s="141" t="s">
        <v>240</v>
      </c>
      <c r="E245" s="141" t="s">
        <v>191</v>
      </c>
      <c r="F245" s="141" t="s">
        <v>233</v>
      </c>
      <c r="G245" s="141" t="s">
        <v>455</v>
      </c>
      <c r="H245" s="142">
        <v>4057091000</v>
      </c>
      <c r="I245" s="142"/>
      <c r="J245" s="141" t="s">
        <v>94</v>
      </c>
      <c r="K245" s="141" t="s">
        <v>185</v>
      </c>
      <c r="L245" s="141"/>
      <c r="M245" s="141" t="str">
        <f t="shared" si="6"/>
        <v>South Africa-2022</v>
      </c>
      <c r="N245" s="142">
        <f>Q245/VLOOKUP(M245,'Economic Country Data'!D:M,7,FALSE)</f>
        <v>248051317.15350688</v>
      </c>
      <c r="O245" s="142">
        <f>(Q245*100/(VLOOKUP(M245,'Economic Country Data'!D:N,11,FALSE))/VLOOKUP(M245,'Economic Country Data'!D:M,7,FALSE))</f>
        <v>211621606.79122418</v>
      </c>
      <c r="P245" s="142">
        <f>Q245/VLOOKUP(M245,'Economic Country Data'!D:M,9,FALSE)</f>
        <v>582192899.61751854</v>
      </c>
      <c r="Q245" s="142">
        <f t="shared" si="7"/>
        <v>4057091000</v>
      </c>
      <c r="R245" s="53"/>
      <c r="S245" s="53"/>
      <c r="T245" s="53"/>
      <c r="U245" s="53"/>
      <c r="V245" s="53"/>
      <c r="W245" s="53"/>
      <c r="X245" s="53"/>
      <c r="Y245" s="53"/>
      <c r="Z245" s="53"/>
      <c r="AA245" s="53"/>
      <c r="AB245" s="53"/>
      <c r="AC245" s="53"/>
      <c r="AD245" s="53"/>
      <c r="AE245" s="53"/>
      <c r="AF245" s="53"/>
    </row>
    <row r="246" spans="1:32" s="56" customFormat="1" ht="14.4">
      <c r="A246" s="53"/>
      <c r="B246" s="141" t="s">
        <v>122</v>
      </c>
      <c r="C246" s="141">
        <v>2022</v>
      </c>
      <c r="D246" s="141" t="s">
        <v>240</v>
      </c>
      <c r="E246" s="141" t="s">
        <v>192</v>
      </c>
      <c r="F246" s="141" t="s">
        <v>233</v>
      </c>
      <c r="G246" s="141" t="s">
        <v>455</v>
      </c>
      <c r="H246" s="142">
        <v>3874808000</v>
      </c>
      <c r="I246" s="142"/>
      <c r="J246" s="141" t="s">
        <v>94</v>
      </c>
      <c r="K246" s="141" t="s">
        <v>185</v>
      </c>
      <c r="L246" s="141"/>
      <c r="M246" s="141" t="str">
        <f t="shared" si="6"/>
        <v>South Africa-2022</v>
      </c>
      <c r="N246" s="142">
        <f>Q246/VLOOKUP(M246,'Economic Country Data'!D:M,7,FALSE)</f>
        <v>236906499.7844381</v>
      </c>
      <c r="O246" s="142">
        <f>(Q246*100/(VLOOKUP(M246,'Economic Country Data'!D:N,11,FALSE))/VLOOKUP(M246,'Economic Country Data'!D:M,7,FALSE))</f>
        <v>202113557.46457002</v>
      </c>
      <c r="P246" s="142">
        <f>Q246/VLOOKUP(M246,'Economic Country Data'!D:M,9,FALSE)</f>
        <v>556035273.79128492</v>
      </c>
      <c r="Q246" s="142">
        <f t="shared" si="7"/>
        <v>3874808000</v>
      </c>
      <c r="R246" s="53"/>
      <c r="S246" s="53"/>
      <c r="T246" s="53"/>
      <c r="U246" s="53"/>
      <c r="V246" s="53"/>
      <c r="W246" s="53"/>
      <c r="X246" s="53"/>
      <c r="Y246" s="53"/>
      <c r="Z246" s="53"/>
      <c r="AA246" s="53"/>
      <c r="AB246" s="53"/>
      <c r="AC246" s="53"/>
      <c r="AD246" s="53"/>
      <c r="AE246" s="53"/>
      <c r="AF246" s="53"/>
    </row>
    <row r="247" spans="1:32" s="56" customFormat="1" ht="14.4">
      <c r="A247" s="53"/>
      <c r="B247" s="141" t="s">
        <v>122</v>
      </c>
      <c r="C247" s="141">
        <v>2022</v>
      </c>
      <c r="D247" s="141" t="s">
        <v>241</v>
      </c>
      <c r="E247" s="141" t="s">
        <v>195</v>
      </c>
      <c r="F247" s="141" t="s">
        <v>232</v>
      </c>
      <c r="G247" s="143" t="s">
        <v>347</v>
      </c>
      <c r="H247" s="142">
        <v>2062500000</v>
      </c>
      <c r="I247" s="142"/>
      <c r="J247" s="141" t="s">
        <v>94</v>
      </c>
      <c r="K247" s="141" t="s">
        <v>185</v>
      </c>
      <c r="L247" s="141"/>
      <c r="M247" s="141" t="str">
        <f t="shared" si="6"/>
        <v>South Africa-2022</v>
      </c>
      <c r="N247" s="142">
        <f>Q247/VLOOKUP(M247,'Economic Country Data'!D:M,7,FALSE)</f>
        <v>126101643.17958556</v>
      </c>
      <c r="O247" s="142">
        <f>(Q247*100/(VLOOKUP(M247,'Economic Country Data'!D:N,11,FALSE))/VLOOKUP(M247,'Economic Country Data'!D:M,7,FALSE))</f>
        <v>107581901.41825755</v>
      </c>
      <c r="P247" s="142">
        <f>Q247/VLOOKUP(M247,'Economic Country Data'!D:M,9,FALSE)</f>
        <v>295968923.41363108</v>
      </c>
      <c r="Q247" s="142">
        <f t="shared" si="7"/>
        <v>2062500000</v>
      </c>
      <c r="R247" s="53"/>
      <c r="S247" s="53"/>
      <c r="T247" s="53"/>
      <c r="U247" s="53"/>
      <c r="V247" s="53"/>
      <c r="W247" s="53"/>
      <c r="X247" s="53"/>
      <c r="Y247" s="53"/>
      <c r="Z247" s="53"/>
      <c r="AA247" s="53"/>
      <c r="AB247" s="53"/>
      <c r="AC247" s="53"/>
      <c r="AD247" s="53"/>
      <c r="AE247" s="53"/>
      <c r="AF247" s="53"/>
    </row>
    <row r="248" spans="1:32" s="56" customFormat="1" ht="14.4">
      <c r="A248" s="53"/>
      <c r="B248" s="141" t="s">
        <v>122</v>
      </c>
      <c r="C248" s="141">
        <v>2022</v>
      </c>
      <c r="D248" s="141" t="s">
        <v>240</v>
      </c>
      <c r="E248" s="141" t="s">
        <v>189</v>
      </c>
      <c r="F248" s="141" t="s">
        <v>109</v>
      </c>
      <c r="G248" s="141" t="s">
        <v>222</v>
      </c>
      <c r="H248" s="142">
        <v>1192682000</v>
      </c>
      <c r="I248" s="142"/>
      <c r="J248" s="141" t="s">
        <v>94</v>
      </c>
      <c r="K248" s="141" t="s">
        <v>185</v>
      </c>
      <c r="L248" s="141"/>
      <c r="M248" s="141" t="str">
        <f t="shared" si="6"/>
        <v>South Africa-2022</v>
      </c>
      <c r="N248" s="142">
        <f>Q248/VLOOKUP(M248,'Economic Country Data'!D:M,7,FALSE)</f>
        <v>72920804.843982771</v>
      </c>
      <c r="O248" s="142">
        <f>(Q248*100/(VLOOKUP(M248,'Economic Country Data'!D:N,11,FALSE))/VLOOKUP(M248,'Economic Country Data'!D:M,7,FALSE))</f>
        <v>62211392.65325103</v>
      </c>
      <c r="P248" s="142">
        <f>Q248/VLOOKUP(M248,'Economic Country Data'!D:M,9,FALSE)</f>
        <v>171149967.27991095</v>
      </c>
      <c r="Q248" s="142">
        <f t="shared" si="7"/>
        <v>1192682000</v>
      </c>
      <c r="R248" s="53"/>
      <c r="S248" s="53"/>
      <c r="T248" s="53"/>
      <c r="U248" s="53"/>
      <c r="V248" s="53"/>
      <c r="W248" s="53"/>
      <c r="X248" s="53"/>
      <c r="Y248" s="53"/>
      <c r="Z248" s="53"/>
      <c r="AA248" s="53"/>
      <c r="AB248" s="53"/>
      <c r="AC248" s="53"/>
      <c r="AD248" s="53"/>
      <c r="AE248" s="53"/>
      <c r="AF248" s="53"/>
    </row>
    <row r="249" spans="1:32" s="56" customFormat="1" ht="14.4">
      <c r="A249" s="53"/>
      <c r="B249" s="141" t="s">
        <v>122</v>
      </c>
      <c r="C249" s="141">
        <v>2022</v>
      </c>
      <c r="D249" s="141" t="s">
        <v>239</v>
      </c>
      <c r="E249" s="141" t="s">
        <v>188</v>
      </c>
      <c r="F249" s="141" t="s">
        <v>187</v>
      </c>
      <c r="G249" s="141" t="s">
        <v>353</v>
      </c>
      <c r="H249" s="142">
        <v>32200000</v>
      </c>
      <c r="I249" s="142"/>
      <c r="J249" s="141" t="s">
        <v>94</v>
      </c>
      <c r="K249" s="141" t="s">
        <v>185</v>
      </c>
      <c r="L249" s="141"/>
      <c r="M249" s="141" t="str">
        <f t="shared" si="6"/>
        <v>South Africa-2022</v>
      </c>
      <c r="N249" s="142">
        <f>Q249/VLOOKUP(M249,'Economic Country Data'!D:M,7,FALSE)</f>
        <v>1968714.1383673479</v>
      </c>
      <c r="O249" s="142">
        <f>(Q249*100/(VLOOKUP(M249,'Economic Country Data'!D:N,11,FALSE))/VLOOKUP(M249,'Economic Country Data'!D:M,7,FALSE))</f>
        <v>1679581.6851723117</v>
      </c>
      <c r="P249" s="142">
        <f>Q249/VLOOKUP(M249,'Economic Country Data'!D:M,9,FALSE)</f>
        <v>4620702.7073546285</v>
      </c>
      <c r="Q249" s="142">
        <f t="shared" si="7"/>
        <v>32200000</v>
      </c>
      <c r="R249" s="53"/>
      <c r="S249" s="53"/>
      <c r="T249" s="53"/>
      <c r="U249" s="53"/>
      <c r="V249" s="53"/>
      <c r="W249" s="53"/>
      <c r="X249" s="53"/>
      <c r="Y249" s="53"/>
      <c r="Z249" s="53"/>
      <c r="AA249" s="53"/>
      <c r="AB249" s="53"/>
      <c r="AC249" s="53"/>
      <c r="AD249" s="53"/>
      <c r="AE249" s="53"/>
      <c r="AF249" s="53"/>
    </row>
    <row r="250" spans="1:32" s="56" customFormat="1" ht="14.4">
      <c r="A250" s="53"/>
      <c r="B250" s="141" t="s">
        <v>13</v>
      </c>
      <c r="C250" s="141">
        <v>2019</v>
      </c>
      <c r="D250" s="141" t="s">
        <v>244</v>
      </c>
      <c r="E250" s="141" t="s">
        <v>312</v>
      </c>
      <c r="F250" s="143" t="s">
        <v>232</v>
      </c>
      <c r="G250" s="143" t="s">
        <v>347</v>
      </c>
      <c r="H250" s="142">
        <v>5797686000</v>
      </c>
      <c r="I250" s="142">
        <v>5202671786</v>
      </c>
      <c r="J250" s="141" t="s">
        <v>94</v>
      </c>
      <c r="K250" s="141" t="s">
        <v>313</v>
      </c>
      <c r="L250" s="141" t="s">
        <v>452</v>
      </c>
      <c r="M250" s="141" t="str">
        <f t="shared" si="6"/>
        <v>Tanzania-2019</v>
      </c>
      <c r="N250" s="142">
        <f>Q250/VLOOKUP(M250,'Economic Country Data'!D:M,7,FALSE)</f>
        <v>2273689.6372996578</v>
      </c>
      <c r="O250" s="142">
        <f>(Q250*100/(VLOOKUP(M250,'Economic Country Data'!D:N,11,FALSE))/VLOOKUP(M250,'Economic Country Data'!D:M,7,FALSE))</f>
        <v>2273689.6372996578</v>
      </c>
      <c r="P250" s="142">
        <f>Q250/VLOOKUP(M250,'Economic Country Data'!D:M,9,FALSE)</f>
        <v>5813570.0452661924</v>
      </c>
      <c r="Q250" s="142">
        <f t="shared" si="7"/>
        <v>5202671786</v>
      </c>
      <c r="R250" s="53"/>
      <c r="S250" s="53"/>
      <c r="T250" s="53"/>
      <c r="U250" s="53"/>
      <c r="V250" s="53"/>
      <c r="W250" s="53"/>
      <c r="X250" s="53"/>
      <c r="Y250" s="53"/>
      <c r="Z250" s="53"/>
      <c r="AA250" s="53"/>
      <c r="AB250" s="53"/>
      <c r="AC250" s="53"/>
      <c r="AD250" s="53"/>
      <c r="AE250" s="53"/>
      <c r="AF250" s="53"/>
    </row>
    <row r="251" spans="1:32" s="56" customFormat="1" ht="14.4">
      <c r="A251" s="53"/>
      <c r="B251" s="141" t="s">
        <v>13</v>
      </c>
      <c r="C251" s="141">
        <v>2020</v>
      </c>
      <c r="D251" s="141" t="s">
        <v>244</v>
      </c>
      <c r="E251" s="141" t="s">
        <v>312</v>
      </c>
      <c r="F251" s="143" t="s">
        <v>232</v>
      </c>
      <c r="G251" s="143" t="s">
        <v>347</v>
      </c>
      <c r="H251" s="142">
        <v>6077003308</v>
      </c>
      <c r="I251" s="142">
        <v>5524106268</v>
      </c>
      <c r="J251" s="141" t="s">
        <v>94</v>
      </c>
      <c r="K251" s="141" t="s">
        <v>313</v>
      </c>
      <c r="L251" s="141" t="s">
        <v>452</v>
      </c>
      <c r="M251" s="141" t="str">
        <f t="shared" si="6"/>
        <v>Tanzania-2020</v>
      </c>
      <c r="N251" s="142">
        <f>Q251/VLOOKUP(M251,'Economic Country Data'!D:M,7,FALSE)</f>
        <v>2407913.8405300751</v>
      </c>
      <c r="O251" s="142">
        <f>(Q251*100/(VLOOKUP(M251,'Economic Country Data'!D:N,11,FALSE))/VLOOKUP(M251,'Economic Country Data'!D:M,7,FALSE))</f>
        <v>2326487.1982839354</v>
      </c>
      <c r="P251" s="142">
        <f>Q251/VLOOKUP(M251,'Economic Country Data'!D:M,9,FALSE)</f>
        <v>5875887.2623825669</v>
      </c>
      <c r="Q251" s="142">
        <f t="shared" si="7"/>
        <v>5524106268</v>
      </c>
      <c r="R251" s="53"/>
      <c r="S251" s="53"/>
      <c r="T251" s="53"/>
      <c r="U251" s="53"/>
      <c r="V251" s="53"/>
      <c r="W251" s="53"/>
      <c r="X251" s="53"/>
      <c r="Y251" s="53"/>
      <c r="Z251" s="53"/>
      <c r="AA251" s="53"/>
      <c r="AB251" s="53"/>
      <c r="AC251" s="53"/>
      <c r="AD251" s="53"/>
      <c r="AE251" s="53"/>
      <c r="AF251" s="53"/>
    </row>
    <row r="252" spans="1:32" s="56" customFormat="1" ht="14.4">
      <c r="A252" s="53"/>
      <c r="B252" s="141" t="s">
        <v>13</v>
      </c>
      <c r="C252" s="141">
        <v>2021</v>
      </c>
      <c r="D252" s="141" t="s">
        <v>244</v>
      </c>
      <c r="E252" s="141" t="s">
        <v>312</v>
      </c>
      <c r="F252" s="143" t="s">
        <v>232</v>
      </c>
      <c r="G252" s="143" t="s">
        <v>347</v>
      </c>
      <c r="H252" s="142">
        <v>6104863616</v>
      </c>
      <c r="I252" s="142">
        <v>5834857152</v>
      </c>
      <c r="J252" s="141" t="s">
        <v>94</v>
      </c>
      <c r="K252" s="141" t="s">
        <v>313</v>
      </c>
      <c r="L252" s="141" t="s">
        <v>452</v>
      </c>
      <c r="M252" s="141" t="str">
        <f t="shared" si="6"/>
        <v>Tanzania-2021</v>
      </c>
      <c r="N252" s="142">
        <f>Q252/VLOOKUP(M252,'Economic Country Data'!D:M,7,FALSE)</f>
        <v>2539362.8664648882</v>
      </c>
      <c r="O252" s="142">
        <f>(Q252*100/(VLOOKUP(M252,'Economic Country Data'!D:N,11,FALSE))/VLOOKUP(M252,'Economic Country Data'!D:M,7,FALSE))</f>
        <v>2349940.8628460467</v>
      </c>
      <c r="P252" s="142">
        <f>Q252/VLOOKUP(M252,'Economic Country Data'!D:M,9,FALSE)</f>
        <v>6316350.5987673942</v>
      </c>
      <c r="Q252" s="142">
        <f t="shared" si="7"/>
        <v>5834857152</v>
      </c>
      <c r="R252" s="53"/>
      <c r="S252" s="53"/>
      <c r="T252" s="53"/>
      <c r="U252" s="53"/>
      <c r="V252" s="53"/>
      <c r="W252" s="53"/>
      <c r="X252" s="53"/>
      <c r="Y252" s="53"/>
      <c r="Z252" s="53"/>
      <c r="AA252" s="53"/>
      <c r="AB252" s="53"/>
      <c r="AC252" s="53"/>
      <c r="AD252" s="53"/>
      <c r="AE252" s="53"/>
      <c r="AF252" s="53"/>
    </row>
    <row r="253" spans="1:32" s="56" customFormat="1" ht="14.4">
      <c r="A253" s="53"/>
      <c r="B253" s="141" t="s">
        <v>13</v>
      </c>
      <c r="C253" s="141">
        <v>2022</v>
      </c>
      <c r="D253" s="141" t="s">
        <v>244</v>
      </c>
      <c r="E253" s="141" t="s">
        <v>312</v>
      </c>
      <c r="F253" s="143" t="s">
        <v>232</v>
      </c>
      <c r="G253" s="143" t="s">
        <v>347</v>
      </c>
      <c r="H253" s="142">
        <v>12418283000</v>
      </c>
      <c r="I253" s="142"/>
      <c r="J253" s="141" t="s">
        <v>94</v>
      </c>
      <c r="K253" s="141" t="s">
        <v>313</v>
      </c>
      <c r="L253" s="141" t="s">
        <v>452</v>
      </c>
      <c r="M253" s="141" t="str">
        <f t="shared" si="6"/>
        <v>Tanzania-2022</v>
      </c>
      <c r="N253" s="142">
        <f>Q253/VLOOKUP(M253,'Economic Country Data'!D:M,7,FALSE)</f>
        <v>5348489.338151372</v>
      </c>
      <c r="O253" s="142">
        <f>(Q253*100/(VLOOKUP(M253,'Economic Country Data'!D:N,11,FALSE))/VLOOKUP(M253,'Economic Country Data'!D:M,7,FALSE))</f>
        <v>4640047.2053293316</v>
      </c>
      <c r="P253" s="142">
        <f>Q253/VLOOKUP(M253,'Economic Country Data'!D:M,9,FALSE)</f>
        <v>14003944.646998463</v>
      </c>
      <c r="Q253" s="142">
        <f t="shared" si="7"/>
        <v>12418283000</v>
      </c>
      <c r="R253" s="53"/>
      <c r="S253" s="53"/>
      <c r="T253" s="53"/>
      <c r="U253" s="53"/>
      <c r="V253" s="53"/>
      <c r="W253" s="53"/>
      <c r="X253" s="53"/>
      <c r="Y253" s="53"/>
      <c r="Z253" s="53"/>
      <c r="AA253" s="53"/>
      <c r="AB253" s="53"/>
      <c r="AC253" s="53"/>
      <c r="AD253" s="53"/>
      <c r="AE253" s="53"/>
      <c r="AF253" s="53"/>
    </row>
    <row r="254" spans="1:32" s="56" customFormat="1" ht="27.6">
      <c r="A254" s="53"/>
      <c r="B254" s="141" t="s">
        <v>120</v>
      </c>
      <c r="C254" s="141">
        <v>2019</v>
      </c>
      <c r="D254" s="143" t="s">
        <v>158</v>
      </c>
      <c r="E254" s="141" t="s">
        <v>159</v>
      </c>
      <c r="F254" s="141" t="s">
        <v>232</v>
      </c>
      <c r="G254" s="143" t="s">
        <v>347</v>
      </c>
      <c r="H254" s="142">
        <v>100000000</v>
      </c>
      <c r="I254" s="142"/>
      <c r="J254" s="141" t="s">
        <v>94</v>
      </c>
      <c r="K254" s="141" t="s">
        <v>274</v>
      </c>
      <c r="L254" s="141"/>
      <c r="M254" s="141" t="str">
        <f t="shared" si="6"/>
        <v>Zambia-2019</v>
      </c>
      <c r="N254" s="142">
        <f>Q254/VLOOKUP(M254,'Economic Country Data'!D:M,7,FALSE)</f>
        <v>7757951.9006982157</v>
      </c>
      <c r="O254" s="142">
        <f>(Q254*100/(VLOOKUP(M254,'Economic Country Data'!D:N,11,FALSE))/VLOOKUP(M254,'Economic Country Data'!D:M,7,FALSE))</f>
        <v>7757951.9006982157</v>
      </c>
      <c r="P254" s="142">
        <f>Q254/VLOOKUP(M254,'Economic Country Data'!D:M,9,FALSE)</f>
        <v>21505981.098631639</v>
      </c>
      <c r="Q254" s="142">
        <f t="shared" si="7"/>
        <v>100000000</v>
      </c>
      <c r="R254" s="53"/>
      <c r="S254" s="53"/>
      <c r="T254" s="53"/>
      <c r="U254" s="53"/>
      <c r="V254" s="53"/>
      <c r="W254" s="53"/>
      <c r="X254" s="53"/>
      <c r="Y254" s="53"/>
      <c r="Z254" s="53"/>
      <c r="AA254" s="53"/>
      <c r="AB254" s="53"/>
      <c r="AC254" s="53"/>
      <c r="AD254" s="53"/>
      <c r="AE254" s="53"/>
      <c r="AF254" s="53"/>
    </row>
    <row r="255" spans="1:32" s="56" customFormat="1" ht="14.4">
      <c r="A255" s="53"/>
      <c r="B255" s="141" t="s">
        <v>120</v>
      </c>
      <c r="C255" s="141">
        <v>2019</v>
      </c>
      <c r="D255" s="141" t="s">
        <v>174</v>
      </c>
      <c r="E255" s="141" t="s">
        <v>411</v>
      </c>
      <c r="F255" s="141" t="s">
        <v>109</v>
      </c>
      <c r="G255" s="141" t="s">
        <v>409</v>
      </c>
      <c r="H255" s="142">
        <v>39554164</v>
      </c>
      <c r="I255" s="142"/>
      <c r="J255" s="141" t="s">
        <v>160</v>
      </c>
      <c r="K255" s="141" t="s">
        <v>274</v>
      </c>
      <c r="L255" s="141"/>
      <c r="M255" s="141" t="str">
        <f t="shared" si="6"/>
        <v>Zambia-2019</v>
      </c>
      <c r="N255" s="142">
        <f>Q255/VLOOKUP(M255,'Economic Country Data'!D:M,7,FALSE)</f>
        <v>3068593.0178432893</v>
      </c>
      <c r="O255" s="142">
        <f>(Q255*100/(VLOOKUP(M255,'Economic Country Data'!D:N,11,FALSE))/VLOOKUP(M255,'Economic Country Data'!D:M,7,FALSE))</f>
        <v>3068593.0178432893</v>
      </c>
      <c r="P255" s="142">
        <f>Q255/VLOOKUP(M255,'Economic Country Data'!D:M,9,FALSE)</f>
        <v>8506511.0335617606</v>
      </c>
      <c r="Q255" s="142">
        <f t="shared" si="7"/>
        <v>39554164</v>
      </c>
      <c r="R255" s="53"/>
      <c r="S255" s="53"/>
      <c r="T255" s="53"/>
      <c r="U255" s="53"/>
      <c r="V255" s="53"/>
      <c r="W255" s="53"/>
      <c r="X255" s="53"/>
      <c r="Y255" s="53"/>
      <c r="Z255" s="53"/>
      <c r="AA255" s="53"/>
      <c r="AB255" s="53"/>
      <c r="AC255" s="53"/>
      <c r="AD255" s="53"/>
      <c r="AE255" s="53"/>
      <c r="AF255" s="53"/>
    </row>
    <row r="256" spans="1:32" s="56" customFormat="1" ht="14.4">
      <c r="A256" s="53"/>
      <c r="B256" s="141" t="s">
        <v>120</v>
      </c>
      <c r="C256" s="141">
        <v>2019</v>
      </c>
      <c r="D256" s="141" t="s">
        <v>172</v>
      </c>
      <c r="E256" s="141" t="s">
        <v>173</v>
      </c>
      <c r="F256" s="141" t="s">
        <v>109</v>
      </c>
      <c r="G256" s="141" t="s">
        <v>222</v>
      </c>
      <c r="H256" s="142">
        <v>4004940</v>
      </c>
      <c r="I256" s="142"/>
      <c r="J256" s="141" t="s">
        <v>94</v>
      </c>
      <c r="K256" s="141" t="s">
        <v>274</v>
      </c>
      <c r="L256" s="141"/>
      <c r="M256" s="141" t="str">
        <f t="shared" si="6"/>
        <v>Zambia-2019</v>
      </c>
      <c r="N256" s="142">
        <f>Q256/VLOOKUP(M256,'Economic Country Data'!D:M,7,FALSE)</f>
        <v>310701.3188518231</v>
      </c>
      <c r="O256" s="142">
        <f>(Q256*100/(VLOOKUP(M256,'Economic Country Data'!D:N,11,FALSE))/VLOOKUP(M256,'Economic Country Data'!D:M,7,FALSE))</f>
        <v>310701.3188518231</v>
      </c>
      <c r="P256" s="142">
        <f>Q256/VLOOKUP(M256,'Economic Country Data'!D:M,9,FALSE)</f>
        <v>861301.63941153791</v>
      </c>
      <c r="Q256" s="142">
        <f t="shared" si="7"/>
        <v>4004940</v>
      </c>
      <c r="R256" s="53"/>
      <c r="S256" s="53"/>
      <c r="T256" s="53"/>
      <c r="U256" s="53"/>
      <c r="V256" s="53"/>
      <c r="W256" s="53"/>
      <c r="X256" s="53"/>
      <c r="Y256" s="53"/>
      <c r="Z256" s="53"/>
      <c r="AA256" s="53"/>
      <c r="AB256" s="53"/>
      <c r="AC256" s="53"/>
      <c r="AD256" s="53"/>
      <c r="AE256" s="53"/>
      <c r="AF256" s="53"/>
    </row>
    <row r="257" spans="1:32" s="56" customFormat="1" ht="14.4">
      <c r="A257" s="53"/>
      <c r="B257" s="141" t="s">
        <v>120</v>
      </c>
      <c r="C257" s="141">
        <v>2019</v>
      </c>
      <c r="D257" s="141" t="s">
        <v>170</v>
      </c>
      <c r="E257" s="141" t="s">
        <v>171</v>
      </c>
      <c r="F257" s="143" t="s">
        <v>232</v>
      </c>
      <c r="G257" s="143" t="s">
        <v>347</v>
      </c>
      <c r="H257" s="154">
        <v>3219367</v>
      </c>
      <c r="I257" s="142"/>
      <c r="J257" s="141" t="s">
        <v>94</v>
      </c>
      <c r="K257" s="141" t="s">
        <v>274</v>
      </c>
      <c r="L257" s="141"/>
      <c r="M257" s="141" t="str">
        <f t="shared" si="6"/>
        <v>Zambia-2019</v>
      </c>
      <c r="N257" s="142">
        <f>Q257/VLOOKUP(M257,'Economic Country Data'!D:M,7,FALSE)</f>
        <v>249756.94336695111</v>
      </c>
      <c r="O257" s="142">
        <f>(Q257*100/(VLOOKUP(M257,'Economic Country Data'!D:N,11,FALSE))/VLOOKUP(M257,'Economic Country Data'!D:M,7,FALSE))</f>
        <v>249756.94336695111</v>
      </c>
      <c r="P257" s="142">
        <f>Q257/VLOOKUP(M257,'Economic Country Data'!D:M,9,FALSE)</f>
        <v>692356.45851558447</v>
      </c>
      <c r="Q257" s="142">
        <f t="shared" si="7"/>
        <v>3219367</v>
      </c>
      <c r="R257" s="53"/>
      <c r="S257" s="53"/>
      <c r="T257" s="53"/>
      <c r="U257" s="53"/>
      <c r="V257" s="53"/>
      <c r="W257" s="53"/>
      <c r="X257" s="53"/>
      <c r="Y257" s="53"/>
      <c r="Z257" s="53"/>
      <c r="AA257" s="53"/>
      <c r="AB257" s="53"/>
      <c r="AC257" s="53"/>
      <c r="AD257" s="53"/>
      <c r="AE257" s="53"/>
      <c r="AF257" s="53"/>
    </row>
    <row r="258" spans="1:32" s="56" customFormat="1" ht="14.4">
      <c r="A258" s="53"/>
      <c r="B258" s="141" t="s">
        <v>120</v>
      </c>
      <c r="C258" s="141">
        <v>2019</v>
      </c>
      <c r="D258" s="141" t="s">
        <v>172</v>
      </c>
      <c r="E258" s="141" t="s">
        <v>173</v>
      </c>
      <c r="F258" s="141" t="s">
        <v>109</v>
      </c>
      <c r="G258" s="141" t="s">
        <v>222</v>
      </c>
      <c r="H258" s="142">
        <v>2874136</v>
      </c>
      <c r="I258" s="142"/>
      <c r="J258" s="141" t="s">
        <v>94</v>
      </c>
      <c r="K258" s="141" t="s">
        <v>274</v>
      </c>
      <c r="L258" s="141"/>
      <c r="M258" s="141" t="str">
        <f t="shared" si="6"/>
        <v>Zambia-2019</v>
      </c>
      <c r="N258" s="142">
        <f>Q258/VLOOKUP(M258,'Economic Country Data'!D:M,7,FALSE)</f>
        <v>222974.08844065166</v>
      </c>
      <c r="O258" s="142">
        <f>(Q258*100/(VLOOKUP(M258,'Economic Country Data'!D:N,11,FALSE))/VLOOKUP(M258,'Economic Country Data'!D:M,7,FALSE))</f>
        <v>222974.08844065166</v>
      </c>
      <c r="P258" s="142">
        <f>Q258/VLOOKUP(M258,'Economic Country Data'!D:M,9,FALSE)</f>
        <v>618111.14490896743</v>
      </c>
      <c r="Q258" s="142">
        <f t="shared" si="7"/>
        <v>2874136</v>
      </c>
      <c r="R258" s="53"/>
      <c r="S258" s="53"/>
      <c r="T258" s="53"/>
      <c r="U258" s="53"/>
      <c r="V258" s="53"/>
      <c r="W258" s="53"/>
      <c r="X258" s="53"/>
      <c r="Y258" s="53"/>
      <c r="Z258" s="53"/>
      <c r="AA258" s="53"/>
      <c r="AB258" s="53"/>
      <c r="AC258" s="53"/>
      <c r="AD258" s="53"/>
      <c r="AE258" s="53"/>
      <c r="AF258" s="53"/>
    </row>
    <row r="259" spans="1:32" s="56" customFormat="1" ht="14.4">
      <c r="A259" s="53"/>
      <c r="B259" s="141" t="s">
        <v>120</v>
      </c>
      <c r="C259" s="141">
        <v>2019</v>
      </c>
      <c r="D259" s="141" t="s">
        <v>174</v>
      </c>
      <c r="E259" s="143" t="s">
        <v>412</v>
      </c>
      <c r="F259" s="141" t="s">
        <v>109</v>
      </c>
      <c r="G259" s="141" t="s">
        <v>409</v>
      </c>
      <c r="H259" s="142">
        <v>1000000</v>
      </c>
      <c r="I259" s="142"/>
      <c r="J259" s="141" t="s">
        <v>160</v>
      </c>
      <c r="K259" s="141" t="s">
        <v>274</v>
      </c>
      <c r="L259" s="141"/>
      <c r="M259" s="141" t="str">
        <f t="shared" si="6"/>
        <v>Zambia-2019</v>
      </c>
      <c r="N259" s="142">
        <f>Q259/VLOOKUP(M259,'Economic Country Data'!D:M,7,FALSE)</f>
        <v>77579.519006982155</v>
      </c>
      <c r="O259" s="142">
        <f>(Q259*100/(VLOOKUP(M259,'Economic Country Data'!D:N,11,FALSE))/VLOOKUP(M259,'Economic Country Data'!D:M,7,FALSE))</f>
        <v>77579.519006982155</v>
      </c>
      <c r="P259" s="142">
        <f>Q259/VLOOKUP(M259,'Economic Country Data'!D:M,9,FALSE)</f>
        <v>215059.81098631638</v>
      </c>
      <c r="Q259" s="142">
        <f t="shared" si="7"/>
        <v>1000000</v>
      </c>
      <c r="R259" s="53"/>
      <c r="S259" s="53"/>
      <c r="T259" s="53"/>
      <c r="U259" s="53"/>
      <c r="V259" s="53"/>
      <c r="W259" s="53"/>
      <c r="X259" s="53"/>
      <c r="Y259" s="53"/>
      <c r="Z259" s="53"/>
      <c r="AA259" s="53"/>
      <c r="AB259" s="53"/>
      <c r="AC259" s="53"/>
      <c r="AD259" s="53"/>
      <c r="AE259" s="53"/>
      <c r="AF259" s="53"/>
    </row>
    <row r="260" spans="1:32" s="56" customFormat="1" ht="14.4">
      <c r="A260" s="53"/>
      <c r="B260" s="141" t="s">
        <v>120</v>
      </c>
      <c r="C260" s="141">
        <v>2020</v>
      </c>
      <c r="D260" s="141" t="s">
        <v>165</v>
      </c>
      <c r="E260" s="141" t="s">
        <v>157</v>
      </c>
      <c r="F260" s="141" t="s">
        <v>229</v>
      </c>
      <c r="G260" s="141" t="s">
        <v>349</v>
      </c>
      <c r="H260" s="142">
        <v>621114729</v>
      </c>
      <c r="I260" s="142"/>
      <c r="J260" s="141" t="s">
        <v>94</v>
      </c>
      <c r="K260" s="141" t="s">
        <v>274</v>
      </c>
      <c r="L260" s="141"/>
      <c r="M260" s="141" t="str">
        <f t="shared" si="6"/>
        <v>Zambia-2020</v>
      </c>
      <c r="N260" s="142">
        <f>Q260/VLOOKUP(M260,'Economic Country Data'!D:M,7,FALSE)</f>
        <v>33859114.266840264</v>
      </c>
      <c r="O260" s="142">
        <f>(Q260*100/(VLOOKUP(M260,'Economic Country Data'!D:N,11,FALSE))/VLOOKUP(M260,'Economic Country Data'!D:M,7,FALSE))</f>
        <v>28902705.590359777</v>
      </c>
      <c r="P260" s="142">
        <f>Q260/VLOOKUP(M260,'Economic Country Data'!D:M,9,FALSE)</f>
        <v>118969324.52960986</v>
      </c>
      <c r="Q260" s="142">
        <f t="shared" si="7"/>
        <v>621114729</v>
      </c>
      <c r="R260" s="53"/>
      <c r="S260" s="53"/>
      <c r="T260" s="53"/>
      <c r="U260" s="53"/>
      <c r="V260" s="53"/>
      <c r="W260" s="53"/>
      <c r="X260" s="53"/>
      <c r="Y260" s="53"/>
      <c r="Z260" s="53"/>
      <c r="AA260" s="53"/>
      <c r="AB260" s="53"/>
      <c r="AC260" s="53"/>
      <c r="AD260" s="53"/>
      <c r="AE260" s="53"/>
      <c r="AF260" s="53"/>
    </row>
    <row r="261" spans="1:32" s="56" customFormat="1" ht="27.6">
      <c r="A261" s="53"/>
      <c r="B261" s="141" t="s">
        <v>120</v>
      </c>
      <c r="C261" s="141">
        <v>2020</v>
      </c>
      <c r="D261" s="141" t="s">
        <v>158</v>
      </c>
      <c r="E261" s="143" t="s">
        <v>369</v>
      </c>
      <c r="F261" s="143" t="s">
        <v>232</v>
      </c>
      <c r="G261" s="141" t="s">
        <v>347</v>
      </c>
      <c r="H261" s="142">
        <v>84593500</v>
      </c>
      <c r="I261" s="142"/>
      <c r="J261" s="141" t="s">
        <v>94</v>
      </c>
      <c r="K261" s="141" t="s">
        <v>274</v>
      </c>
      <c r="L261" s="141"/>
      <c r="M261" s="141" t="str">
        <f t="shared" si="6"/>
        <v>Zambia-2020</v>
      </c>
      <c r="N261" s="142">
        <f>Q261/VLOOKUP(M261,'Economic Country Data'!D:M,7,FALSE)</f>
        <v>4611484.5599353863</v>
      </c>
      <c r="O261" s="142">
        <f>(Q261*100/(VLOOKUP(M261,'Economic Country Data'!D:N,11,FALSE))/VLOOKUP(M261,'Economic Country Data'!D:M,7,FALSE))</f>
        <v>3936440.2600700515</v>
      </c>
      <c r="P261" s="142">
        <f>Q261/VLOOKUP(M261,'Economic Country Data'!D:M,9,FALSE)</f>
        <v>16203176.457912579</v>
      </c>
      <c r="Q261" s="142">
        <f t="shared" si="7"/>
        <v>84593500</v>
      </c>
      <c r="R261" s="53"/>
      <c r="S261" s="53"/>
      <c r="T261" s="53"/>
      <c r="U261" s="53"/>
      <c r="V261" s="53"/>
      <c r="W261" s="53"/>
      <c r="X261" s="53"/>
      <c r="Y261" s="53"/>
      <c r="Z261" s="53"/>
      <c r="AA261" s="53"/>
      <c r="AB261" s="53"/>
      <c r="AC261" s="53"/>
      <c r="AD261" s="53"/>
      <c r="AE261" s="53"/>
      <c r="AF261" s="53"/>
    </row>
    <row r="262" spans="1:32" s="56" customFormat="1" ht="14.4">
      <c r="A262" s="53"/>
      <c r="B262" s="141" t="s">
        <v>120</v>
      </c>
      <c r="C262" s="141">
        <v>2020</v>
      </c>
      <c r="D262" s="141" t="s">
        <v>174</v>
      </c>
      <c r="E262" s="141" t="s">
        <v>411</v>
      </c>
      <c r="F262" s="141" t="s">
        <v>109</v>
      </c>
      <c r="G262" s="141" t="s">
        <v>409</v>
      </c>
      <c r="H262" s="142">
        <v>33705113</v>
      </c>
      <c r="I262" s="142"/>
      <c r="J262" s="141" t="s">
        <v>160</v>
      </c>
      <c r="K262" s="141" t="s">
        <v>274</v>
      </c>
      <c r="L262" s="141"/>
      <c r="M262" s="141" t="str">
        <f t="shared" si="6"/>
        <v>Zambia-2020</v>
      </c>
      <c r="N262" s="142">
        <f>Q262/VLOOKUP(M262,'Economic Country Data'!D:M,7,FALSE)</f>
        <v>1837382.4016074224</v>
      </c>
      <c r="O262" s="142">
        <f>(Q262*100/(VLOOKUP(M262,'Economic Country Data'!D:N,11,FALSE))/VLOOKUP(M262,'Economic Country Data'!D:M,7,FALSE))</f>
        <v>1568420.3134213679</v>
      </c>
      <c r="P262" s="142">
        <f>Q262/VLOOKUP(M262,'Economic Country Data'!D:M,9,FALSE)</f>
        <v>6455932.116213222</v>
      </c>
      <c r="Q262" s="142">
        <f t="shared" si="7"/>
        <v>33705113</v>
      </c>
      <c r="R262" s="53"/>
      <c r="S262" s="53"/>
      <c r="T262" s="53"/>
      <c r="U262" s="53"/>
      <c r="V262" s="53"/>
      <c r="W262" s="53"/>
      <c r="X262" s="53"/>
      <c r="Y262" s="53"/>
      <c r="Z262" s="53"/>
      <c r="AA262" s="53"/>
      <c r="AB262" s="53"/>
      <c r="AC262" s="53"/>
      <c r="AD262" s="53"/>
      <c r="AE262" s="53"/>
      <c r="AF262" s="53"/>
    </row>
    <row r="263" spans="1:32" s="56" customFormat="1" ht="27.6">
      <c r="A263" s="53"/>
      <c r="B263" s="141" t="s">
        <v>120</v>
      </c>
      <c r="C263" s="141">
        <v>2020</v>
      </c>
      <c r="D263" s="143" t="s">
        <v>158</v>
      </c>
      <c r="E263" s="141" t="s">
        <v>159</v>
      </c>
      <c r="F263" s="143" t="s">
        <v>232</v>
      </c>
      <c r="G263" s="143" t="s">
        <v>347</v>
      </c>
      <c r="H263" s="142">
        <v>15406500</v>
      </c>
      <c r="I263" s="142"/>
      <c r="J263" s="141" t="s">
        <v>94</v>
      </c>
      <c r="K263" s="141" t="s">
        <v>274</v>
      </c>
      <c r="L263" s="141"/>
      <c r="M263" s="141" t="str">
        <f t="shared" si="6"/>
        <v>Zambia-2020</v>
      </c>
      <c r="N263" s="142">
        <f>Q263/VLOOKUP(M263,'Economic Country Data'!D:M,7,FALSE)</f>
        <v>839861.65453190298</v>
      </c>
      <c r="O263" s="142">
        <f>(Q263*100/(VLOOKUP(M263,'Economic Country Data'!D:N,11,FALSE))/VLOOKUP(M263,'Economic Country Data'!D:M,7,FALSE))</f>
        <v>716919.9390824266</v>
      </c>
      <c r="P263" s="142">
        <f>Q263/VLOOKUP(M263,'Economic Country Data'!D:M,9,FALSE)</f>
        <v>2950986.0461953953</v>
      </c>
      <c r="Q263" s="142">
        <f t="shared" si="7"/>
        <v>15406500</v>
      </c>
      <c r="R263" s="53"/>
      <c r="S263" s="53"/>
      <c r="T263" s="53"/>
      <c r="U263" s="53"/>
      <c r="V263" s="53"/>
      <c r="W263" s="53"/>
      <c r="X263" s="53"/>
      <c r="Y263" s="53"/>
      <c r="Z263" s="53"/>
      <c r="AA263" s="53"/>
      <c r="AB263" s="53"/>
      <c r="AC263" s="53"/>
      <c r="AD263" s="53"/>
      <c r="AE263" s="53"/>
      <c r="AF263" s="53"/>
    </row>
    <row r="264" spans="1:32" s="56" customFormat="1" ht="27.6">
      <c r="A264" s="57"/>
      <c r="B264" s="141" t="s">
        <v>120</v>
      </c>
      <c r="C264" s="141">
        <v>2020</v>
      </c>
      <c r="D264" s="141" t="s">
        <v>162</v>
      </c>
      <c r="E264" s="141" t="s">
        <v>164</v>
      </c>
      <c r="F264" s="141" t="s">
        <v>275</v>
      </c>
      <c r="G264" s="141" t="s">
        <v>382</v>
      </c>
      <c r="H264" s="142">
        <v>10011139</v>
      </c>
      <c r="I264" s="142"/>
      <c r="J264" s="141" t="s">
        <v>94</v>
      </c>
      <c r="K264" s="141" t="s">
        <v>274</v>
      </c>
      <c r="L264" s="141"/>
      <c r="M264" s="141" t="str">
        <f t="shared" si="6"/>
        <v>Zambia-2020</v>
      </c>
      <c r="N264" s="142">
        <f>Q264/VLOOKUP(M264,'Economic Country Data'!D:M,7,FALSE)</f>
        <v>545741.84690155846</v>
      </c>
      <c r="O264" s="142">
        <f>(Q264*100/(VLOOKUP(M264,'Economic Country Data'!D:N,11,FALSE))/VLOOKUP(M264,'Economic Country Data'!D:M,7,FALSE))</f>
        <v>465854.35770783148</v>
      </c>
      <c r="P264" s="142">
        <f>Q264/VLOOKUP(M264,'Economic Country Data'!D:M,9,FALSE)</f>
        <v>1917549.83257213</v>
      </c>
      <c r="Q264" s="142">
        <f t="shared" si="7"/>
        <v>10011139</v>
      </c>
      <c r="R264" s="53"/>
      <c r="S264" s="53"/>
      <c r="T264" s="53"/>
      <c r="U264" s="53"/>
      <c r="V264" s="53"/>
      <c r="W264" s="53"/>
      <c r="X264" s="53"/>
      <c r="Y264" s="53"/>
      <c r="Z264" s="53"/>
      <c r="AA264" s="53"/>
      <c r="AB264" s="53"/>
      <c r="AC264" s="53"/>
      <c r="AD264" s="53"/>
      <c r="AE264" s="53"/>
      <c r="AF264" s="53"/>
    </row>
    <row r="265" spans="1:32" s="56" customFormat="1" ht="14.4">
      <c r="A265" s="57"/>
      <c r="B265" s="141" t="s">
        <v>120</v>
      </c>
      <c r="C265" s="141">
        <v>2020</v>
      </c>
      <c r="D265" s="141" t="s">
        <v>170</v>
      </c>
      <c r="E265" s="141" t="s">
        <v>171</v>
      </c>
      <c r="F265" s="143" t="s">
        <v>232</v>
      </c>
      <c r="G265" s="141" t="s">
        <v>347</v>
      </c>
      <c r="H265" s="142">
        <v>1218638</v>
      </c>
      <c r="I265" s="142"/>
      <c r="J265" s="141" t="s">
        <v>94</v>
      </c>
      <c r="K265" s="141" t="s">
        <v>274</v>
      </c>
      <c r="L265" s="141"/>
      <c r="M265" s="141" t="str">
        <f t="shared" si="6"/>
        <v>Zambia-2020</v>
      </c>
      <c r="N265" s="142">
        <f>Q265/VLOOKUP(M265,'Economic Country Data'!D:M,7,FALSE)</f>
        <v>66432.176481059883</v>
      </c>
      <c r="O265" s="142">
        <f>(Q265*100/(VLOOKUP(M265,'Economic Country Data'!D:N,11,FALSE))/VLOOKUP(M265,'Economic Country Data'!D:M,7,FALSE))</f>
        <v>56707.615663747783</v>
      </c>
      <c r="P265" s="142">
        <f>Q265/VLOOKUP(M265,'Economic Country Data'!D:M,9,FALSE)</f>
        <v>233419.90285681133</v>
      </c>
      <c r="Q265" s="142">
        <f t="shared" si="7"/>
        <v>1218638</v>
      </c>
      <c r="R265" s="53"/>
      <c r="S265" s="53"/>
      <c r="T265" s="53"/>
      <c r="U265" s="53"/>
      <c r="V265" s="53"/>
      <c r="W265" s="53"/>
      <c r="X265" s="53"/>
      <c r="Y265" s="53"/>
      <c r="Z265" s="53"/>
      <c r="AA265" s="53"/>
      <c r="AB265" s="53"/>
      <c r="AC265" s="53"/>
      <c r="AD265" s="53"/>
      <c r="AE265" s="53"/>
      <c r="AF265" s="53"/>
    </row>
    <row r="266" spans="1:32" s="56" customFormat="1" ht="14.4">
      <c r="A266" s="57"/>
      <c r="B266" s="141" t="s">
        <v>120</v>
      </c>
      <c r="C266" s="141">
        <v>2020</v>
      </c>
      <c r="D266" s="141" t="s">
        <v>174</v>
      </c>
      <c r="E266" s="143" t="s">
        <v>412</v>
      </c>
      <c r="F266" s="141" t="s">
        <v>109</v>
      </c>
      <c r="G266" s="141" t="s">
        <v>409</v>
      </c>
      <c r="H266" s="142">
        <v>852126</v>
      </c>
      <c r="I266" s="142"/>
      <c r="J266" s="141" t="s">
        <v>160</v>
      </c>
      <c r="K266" s="141" t="s">
        <v>274</v>
      </c>
      <c r="L266" s="141"/>
      <c r="M266" s="141" t="str">
        <f t="shared" ref="M266:M286" si="8">B266 &amp; "-" &amp; C266</f>
        <v>Zambia-2020</v>
      </c>
      <c r="N266" s="142">
        <f>Q266/VLOOKUP(M266,'Economic Country Data'!D:M,7,FALSE)</f>
        <v>46452.338443491535</v>
      </c>
      <c r="O266" s="142">
        <f>(Q266*100/(VLOOKUP(M266,'Economic Country Data'!D:N,11,FALSE))/VLOOKUP(M266,'Economic Country Data'!D:M,7,FALSE))</f>
        <v>39652.492130630053</v>
      </c>
      <c r="P266" s="142">
        <f>Q266/VLOOKUP(M266,'Economic Country Data'!D:M,9,FALSE)</f>
        <v>163217.59877975512</v>
      </c>
      <c r="Q266" s="142">
        <f t="shared" ref="Q266:Q286" si="9">IF(ISNUMBER(I266),I266,H266)</f>
        <v>852126</v>
      </c>
      <c r="R266" s="53"/>
      <c r="S266" s="53"/>
      <c r="T266" s="53"/>
      <c r="U266" s="53"/>
      <c r="V266" s="53"/>
      <c r="W266" s="53"/>
      <c r="X266" s="53"/>
      <c r="Y266" s="53"/>
      <c r="Z266" s="53"/>
      <c r="AA266" s="53"/>
      <c r="AB266" s="53"/>
      <c r="AC266" s="53"/>
      <c r="AD266" s="53"/>
      <c r="AE266" s="53"/>
      <c r="AF266" s="53"/>
    </row>
    <row r="267" spans="1:32" s="56" customFormat="1" ht="27.6">
      <c r="A267" s="57"/>
      <c r="B267" s="141" t="s">
        <v>120</v>
      </c>
      <c r="C267" s="141">
        <v>2021</v>
      </c>
      <c r="D267" s="141" t="s">
        <v>158</v>
      </c>
      <c r="E267" s="141" t="s">
        <v>169</v>
      </c>
      <c r="F267" s="141" t="s">
        <v>232</v>
      </c>
      <c r="G267" s="143" t="s">
        <v>347</v>
      </c>
      <c r="H267" s="142">
        <v>1100000000</v>
      </c>
      <c r="I267" s="142"/>
      <c r="J267" s="141" t="s">
        <v>94</v>
      </c>
      <c r="K267" s="141" t="s">
        <v>274</v>
      </c>
      <c r="L267" s="141"/>
      <c r="M267" s="141" t="str">
        <f t="shared" si="8"/>
        <v>Zambia-2021</v>
      </c>
      <c r="N267" s="142">
        <f>Q267/VLOOKUP(M267,'Economic Country Data'!D:M,7,FALSE)</f>
        <v>54949208.836346462</v>
      </c>
      <c r="O267" s="142">
        <f>(Q267*100/(VLOOKUP(M267,'Economic Country Data'!D:N,11,FALSE))/VLOOKUP(M267,'Economic Country Data'!D:M,7,FALSE))</f>
        <v>36763926.850785434</v>
      </c>
      <c r="P267" s="142">
        <f>Q267/VLOOKUP(M267,'Economic Country Data'!D:M,9,FALSE)</f>
        <v>172559840.52731758</v>
      </c>
      <c r="Q267" s="142">
        <f t="shared" si="9"/>
        <v>1100000000</v>
      </c>
      <c r="R267" s="53"/>
      <c r="S267" s="53"/>
      <c r="T267" s="53"/>
      <c r="U267" s="53"/>
      <c r="V267" s="53"/>
      <c r="W267" s="53"/>
      <c r="X267" s="53"/>
      <c r="Y267" s="53"/>
      <c r="Z267" s="53"/>
      <c r="AA267" s="53"/>
      <c r="AB267" s="53"/>
      <c r="AC267" s="53"/>
      <c r="AD267" s="53"/>
      <c r="AE267" s="53"/>
      <c r="AF267" s="53"/>
    </row>
    <row r="268" spans="1:32" s="56" customFormat="1" ht="14.4">
      <c r="A268" s="57"/>
      <c r="B268" s="141" t="s">
        <v>120</v>
      </c>
      <c r="C268" s="141">
        <v>2021</v>
      </c>
      <c r="D268" s="141" t="s">
        <v>167</v>
      </c>
      <c r="E268" s="141" t="s">
        <v>168</v>
      </c>
      <c r="F268" s="141" t="s">
        <v>232</v>
      </c>
      <c r="G268" s="143" t="s">
        <v>347</v>
      </c>
      <c r="H268" s="142">
        <v>592757094</v>
      </c>
      <c r="I268" s="142"/>
      <c r="J268" s="141" t="s">
        <v>94</v>
      </c>
      <c r="K268" s="141" t="s">
        <v>274</v>
      </c>
      <c r="L268" s="141"/>
      <c r="M268" s="141" t="str">
        <f t="shared" si="8"/>
        <v>Zambia-2021</v>
      </c>
      <c r="N268" s="142">
        <f>Q268/VLOOKUP(M268,'Economic Country Data'!D:M,7,FALSE)</f>
        <v>29610484.861301683</v>
      </c>
      <c r="O268" s="142">
        <f>(Q268*100/(VLOOKUP(M268,'Economic Country Data'!D:N,11,FALSE))/VLOOKUP(M268,'Economic Country Data'!D:M,7,FALSE))</f>
        <v>19810980.403727405</v>
      </c>
      <c r="P268" s="142">
        <f>Q268/VLOOKUP(M268,'Economic Country Data'!D:M,9,FALSE)</f>
        <v>92987336.010978371</v>
      </c>
      <c r="Q268" s="142">
        <f t="shared" si="9"/>
        <v>592757094</v>
      </c>
      <c r="R268" s="53"/>
      <c r="S268" s="53"/>
      <c r="T268" s="53"/>
      <c r="U268" s="53"/>
      <c r="V268" s="53"/>
      <c r="W268" s="53"/>
      <c r="X268" s="53"/>
      <c r="Y268" s="53"/>
      <c r="Z268" s="53"/>
      <c r="AA268" s="53"/>
      <c r="AB268" s="53"/>
      <c r="AC268" s="53"/>
      <c r="AD268" s="53"/>
      <c r="AE268" s="53"/>
      <c r="AF268" s="53"/>
    </row>
    <row r="269" spans="1:32" s="56" customFormat="1" ht="14.4">
      <c r="A269" s="57"/>
      <c r="B269" s="141" t="s">
        <v>120</v>
      </c>
      <c r="C269" s="141">
        <v>2021</v>
      </c>
      <c r="D269" s="141" t="s">
        <v>165</v>
      </c>
      <c r="E269" s="141" t="s">
        <v>157</v>
      </c>
      <c r="F269" s="143" t="s">
        <v>229</v>
      </c>
      <c r="G269" s="141" t="s">
        <v>349</v>
      </c>
      <c r="H269" s="142">
        <v>34530821</v>
      </c>
      <c r="I269" s="142"/>
      <c r="J269" s="141" t="s">
        <v>94</v>
      </c>
      <c r="K269" s="141" t="s">
        <v>274</v>
      </c>
      <c r="L269" s="141"/>
      <c r="M269" s="141" t="str">
        <f t="shared" si="8"/>
        <v>Zambia-2021</v>
      </c>
      <c r="N269" s="142">
        <f>Q269/VLOOKUP(M269,'Economic Country Data'!D:M,7,FALSE)</f>
        <v>1724946.6312904528</v>
      </c>
      <c r="O269" s="142">
        <f>(Q269*100/(VLOOKUP(M269,'Economic Country Data'!D:N,11,FALSE))/VLOOKUP(M269,'Economic Country Data'!D:M,7,FALSE))</f>
        <v>1154080.5248559688</v>
      </c>
      <c r="P269" s="142">
        <f>Q269/VLOOKUP(M269,'Economic Country Data'!D:M,9,FALSE)</f>
        <v>5416939.0591248628</v>
      </c>
      <c r="Q269" s="142">
        <f t="shared" si="9"/>
        <v>34530821</v>
      </c>
      <c r="R269" s="53"/>
      <c r="S269" s="53"/>
      <c r="T269" s="53"/>
      <c r="U269" s="53"/>
      <c r="V269" s="53"/>
      <c r="W269" s="53"/>
      <c r="X269" s="53"/>
      <c r="Y269" s="53"/>
      <c r="Z269" s="53"/>
      <c r="AA269" s="53"/>
      <c r="AB269" s="53"/>
      <c r="AC269" s="53"/>
      <c r="AD269" s="53"/>
      <c r="AE269" s="53"/>
      <c r="AF269" s="53"/>
    </row>
    <row r="270" spans="1:32" s="56" customFormat="1" ht="14.4">
      <c r="A270" s="57"/>
      <c r="B270" s="141" t="s">
        <v>120</v>
      </c>
      <c r="C270" s="141">
        <v>2021</v>
      </c>
      <c r="D270" s="141" t="s">
        <v>166</v>
      </c>
      <c r="E270" s="141" t="s">
        <v>413</v>
      </c>
      <c r="F270" s="141" t="s">
        <v>109</v>
      </c>
      <c r="G270" s="141" t="s">
        <v>409</v>
      </c>
      <c r="H270" s="142">
        <v>33705113</v>
      </c>
      <c r="I270" s="142"/>
      <c r="J270" s="141" t="s">
        <v>160</v>
      </c>
      <c r="K270" s="141" t="s">
        <v>274</v>
      </c>
      <c r="L270" s="141"/>
      <c r="M270" s="141" t="str">
        <f t="shared" si="8"/>
        <v>Zambia-2021</v>
      </c>
      <c r="N270" s="142">
        <f>Q270/VLOOKUP(M270,'Economic Country Data'!D:M,7,FALSE)</f>
        <v>1683699.3573542328</v>
      </c>
      <c r="O270" s="142">
        <f>(Q270*100/(VLOOKUP(M270,'Economic Country Data'!D:N,11,FALSE))/VLOOKUP(M270,'Economic Country Data'!D:M,7,FALSE))</f>
        <v>1126483.9171176886</v>
      </c>
      <c r="P270" s="142">
        <f>Q270/VLOOKUP(M270,'Economic Country Data'!D:M,9,FALSE)</f>
        <v>5287408.1129411077</v>
      </c>
      <c r="Q270" s="142">
        <f t="shared" si="9"/>
        <v>33705113</v>
      </c>
      <c r="R270" s="53"/>
      <c r="S270" s="53"/>
      <c r="T270" s="53"/>
      <c r="U270" s="53"/>
      <c r="V270" s="53"/>
      <c r="W270" s="53"/>
      <c r="X270" s="53"/>
      <c r="Y270" s="53"/>
      <c r="Z270" s="53"/>
      <c r="AA270" s="53"/>
      <c r="AB270" s="53"/>
      <c r="AC270" s="53"/>
      <c r="AD270" s="53"/>
      <c r="AE270" s="53"/>
      <c r="AF270" s="53"/>
    </row>
    <row r="271" spans="1:32" s="56" customFormat="1" ht="27.6">
      <c r="A271" s="57"/>
      <c r="B271" s="141" t="s">
        <v>120</v>
      </c>
      <c r="C271" s="141">
        <v>2021</v>
      </c>
      <c r="D271" s="141" t="s">
        <v>162</v>
      </c>
      <c r="E271" s="141" t="s">
        <v>164</v>
      </c>
      <c r="F271" s="143" t="s">
        <v>275</v>
      </c>
      <c r="G271" s="141" t="s">
        <v>382</v>
      </c>
      <c r="H271" s="142">
        <v>10011139</v>
      </c>
      <c r="I271" s="142"/>
      <c r="J271" s="141" t="s">
        <v>94</v>
      </c>
      <c r="K271" s="141" t="s">
        <v>274</v>
      </c>
      <c r="L271" s="141"/>
      <c r="M271" s="141" t="str">
        <f t="shared" si="8"/>
        <v>Zambia-2021</v>
      </c>
      <c r="N271" s="142">
        <f>Q271/VLOOKUP(M271,'Economic Country Data'!D:M,7,FALSE)</f>
        <v>500094.69781881152</v>
      </c>
      <c r="O271" s="142">
        <f>(Q271*100/(VLOOKUP(M271,'Economic Country Data'!D:N,11,FALSE))/VLOOKUP(M271,'Economic Country Data'!D:M,7,FALSE))</f>
        <v>334589.80171731388</v>
      </c>
      <c r="P271" s="142">
        <f>Q271/VLOOKUP(M271,'Economic Country Data'!D:M,9,FALSE)</f>
        <v>1570473.226669827</v>
      </c>
      <c r="Q271" s="142">
        <f t="shared" si="9"/>
        <v>10011139</v>
      </c>
      <c r="R271" s="53"/>
      <c r="S271" s="53"/>
      <c r="T271" s="53"/>
      <c r="U271" s="53"/>
      <c r="V271" s="53"/>
      <c r="W271" s="53"/>
      <c r="X271" s="53"/>
      <c r="Y271" s="53"/>
      <c r="Z271" s="53"/>
      <c r="AA271" s="53"/>
      <c r="AB271" s="53"/>
      <c r="AC271" s="53"/>
      <c r="AD271" s="53"/>
      <c r="AE271" s="53"/>
      <c r="AF271" s="53"/>
    </row>
    <row r="272" spans="1:32" s="56" customFormat="1" ht="27.6">
      <c r="A272" s="57"/>
      <c r="B272" s="141" t="s">
        <v>120</v>
      </c>
      <c r="C272" s="141">
        <v>2021</v>
      </c>
      <c r="D272" s="141" t="s">
        <v>162</v>
      </c>
      <c r="E272" s="141" t="s">
        <v>163</v>
      </c>
      <c r="F272" s="141" t="s">
        <v>187</v>
      </c>
      <c r="G272" s="141" t="s">
        <v>406</v>
      </c>
      <c r="H272" s="142">
        <v>5639177</v>
      </c>
      <c r="I272" s="142"/>
      <c r="J272" s="141" t="s">
        <v>160</v>
      </c>
      <c r="K272" s="141" t="s">
        <v>274</v>
      </c>
      <c r="L272" s="141"/>
      <c r="M272" s="141" t="str">
        <f t="shared" si="8"/>
        <v>Zambia-2021</v>
      </c>
      <c r="N272" s="142">
        <f>Q272/VLOOKUP(M272,'Economic Country Data'!D:M,7,FALSE)</f>
        <v>281698.46785283793</v>
      </c>
      <c r="O272" s="142">
        <f>(Q272*100/(VLOOKUP(M272,'Economic Country Data'!D:N,11,FALSE))/VLOOKUP(M272,'Economic Country Data'!D:M,7,FALSE))</f>
        <v>188471.17338784697</v>
      </c>
      <c r="P272" s="142">
        <f>Q272/VLOOKUP(M272,'Economic Country Data'!D:M,9,FALSE)</f>
        <v>884632.25802301569</v>
      </c>
      <c r="Q272" s="142">
        <f t="shared" si="9"/>
        <v>5639177</v>
      </c>
      <c r="R272" s="53"/>
      <c r="S272" s="53"/>
      <c r="T272" s="53"/>
      <c r="U272" s="53"/>
      <c r="V272" s="53"/>
      <c r="W272" s="53"/>
      <c r="X272" s="53"/>
      <c r="Y272" s="53"/>
      <c r="Z272" s="53"/>
      <c r="AA272" s="53"/>
      <c r="AB272" s="53"/>
      <c r="AC272" s="53"/>
      <c r="AD272" s="53"/>
      <c r="AE272" s="53"/>
      <c r="AF272" s="53"/>
    </row>
    <row r="273" spans="1:32" s="56" customFormat="1" ht="27.6">
      <c r="A273" s="57"/>
      <c r="B273" s="141" t="s">
        <v>120</v>
      </c>
      <c r="C273" s="141">
        <v>2021</v>
      </c>
      <c r="D273" s="141" t="s">
        <v>158</v>
      </c>
      <c r="E273" s="143" t="s">
        <v>368</v>
      </c>
      <c r="F273" s="141" t="s">
        <v>109</v>
      </c>
      <c r="G273" s="141" t="s">
        <v>222</v>
      </c>
      <c r="H273" s="142">
        <v>3177992</v>
      </c>
      <c r="I273" s="142"/>
      <c r="J273" s="141" t="s">
        <v>94</v>
      </c>
      <c r="K273" s="141" t="s">
        <v>274</v>
      </c>
      <c r="L273" s="141"/>
      <c r="M273" s="141" t="str">
        <f t="shared" si="8"/>
        <v>Zambia-2021</v>
      </c>
      <c r="N273" s="142">
        <f>Q273/VLOOKUP(M273,'Economic Country Data'!D:M,7,FALSE)</f>
        <v>158752.86008021669</v>
      </c>
      <c r="O273" s="142">
        <f>(Q273*100/(VLOOKUP(M273,'Economic Country Data'!D:N,11,FALSE))/VLOOKUP(M273,'Economic Country Data'!D:M,7,FALSE))</f>
        <v>106214.05947307391</v>
      </c>
      <c r="P273" s="142">
        <f>Q273/VLOOKUP(M273,'Economic Country Data'!D:M,9,FALSE)</f>
        <v>498539.81156099186</v>
      </c>
      <c r="Q273" s="142">
        <f t="shared" si="9"/>
        <v>3177992</v>
      </c>
      <c r="R273" s="53"/>
      <c r="S273" s="53"/>
      <c r="T273" s="53"/>
      <c r="U273" s="53"/>
      <c r="V273" s="53"/>
      <c r="W273" s="53"/>
      <c r="X273" s="53"/>
      <c r="Y273" s="53"/>
      <c r="Z273" s="53"/>
      <c r="AA273" s="53"/>
      <c r="AB273" s="53"/>
      <c r="AC273" s="53"/>
      <c r="AD273" s="53"/>
      <c r="AE273" s="53"/>
      <c r="AF273" s="53"/>
    </row>
    <row r="274" spans="1:32" s="56" customFormat="1" ht="14.4">
      <c r="A274" s="57"/>
      <c r="B274" s="141" t="s">
        <v>120</v>
      </c>
      <c r="C274" s="141">
        <v>2021</v>
      </c>
      <c r="D274" s="141" t="s">
        <v>166</v>
      </c>
      <c r="E274" s="141" t="s">
        <v>412</v>
      </c>
      <c r="F274" s="141" t="s">
        <v>109</v>
      </c>
      <c r="G274" s="141" t="s">
        <v>409</v>
      </c>
      <c r="H274" s="142">
        <v>852126</v>
      </c>
      <c r="I274" s="142"/>
      <c r="J274" s="141" t="s">
        <v>160</v>
      </c>
      <c r="K274" s="141" t="s">
        <v>274</v>
      </c>
      <c r="L274" s="141"/>
      <c r="M274" s="141" t="str">
        <f t="shared" si="8"/>
        <v>Zambia-2021</v>
      </c>
      <c r="N274" s="142">
        <f>Q274/VLOOKUP(M274,'Economic Country Data'!D:M,7,FALSE)</f>
        <v>42566.954117164147</v>
      </c>
      <c r="O274" s="142">
        <f>(Q274*100/(VLOOKUP(M274,'Economic Country Data'!D:N,11,FALSE))/VLOOKUP(M274,'Economic Country Data'!D:M,7,FALSE))</f>
        <v>28479.543574229443</v>
      </c>
      <c r="P274" s="142">
        <f>Q274/VLOOKUP(M274,'Economic Country Data'!D:M,9,FALSE)</f>
        <v>133675.20606289184</v>
      </c>
      <c r="Q274" s="142">
        <f t="shared" si="9"/>
        <v>852126</v>
      </c>
      <c r="R274" s="53"/>
      <c r="S274" s="53"/>
      <c r="T274" s="53"/>
      <c r="U274" s="53"/>
      <c r="V274" s="53"/>
      <c r="W274" s="53"/>
      <c r="X274" s="53"/>
      <c r="Y274" s="53"/>
      <c r="Z274" s="53"/>
      <c r="AA274" s="53"/>
      <c r="AB274" s="53"/>
      <c r="AC274" s="53"/>
      <c r="AD274" s="53"/>
      <c r="AE274" s="53"/>
      <c r="AF274" s="53"/>
    </row>
    <row r="275" spans="1:32" s="56" customFormat="1" ht="27.6">
      <c r="A275" s="57"/>
      <c r="B275" s="141" t="s">
        <v>120</v>
      </c>
      <c r="C275" s="141">
        <v>2022</v>
      </c>
      <c r="D275" s="143" t="s">
        <v>158</v>
      </c>
      <c r="E275" s="141" t="s">
        <v>159</v>
      </c>
      <c r="F275" s="141" t="s">
        <v>232</v>
      </c>
      <c r="G275" s="143" t="s">
        <v>347</v>
      </c>
      <c r="H275" s="142">
        <v>1100000000</v>
      </c>
      <c r="I275" s="142"/>
      <c r="J275" s="141" t="s">
        <v>94</v>
      </c>
      <c r="K275" s="141" t="s">
        <v>274</v>
      </c>
      <c r="L275" s="141"/>
      <c r="M275" s="141" t="str">
        <f t="shared" si="8"/>
        <v>Zambia-2022</v>
      </c>
      <c r="N275" s="142">
        <f>Q275/VLOOKUP(M275,'Economic Country Data'!D:M,7,FALSE)</f>
        <v>64944287.770370141</v>
      </c>
      <c r="O275" s="142">
        <f>(Q275*100/(VLOOKUP(M275,'Economic Country Data'!D:N,11,FALSE))/VLOOKUP(M275,'Economic Country Data'!D:M,7,FALSE))</f>
        <v>39959024.256333575</v>
      </c>
      <c r="P275" s="142">
        <f>Q275/VLOOKUP(M275,'Economic Country Data'!D:M,9,FALSE)</f>
        <v>169979088.87207803</v>
      </c>
      <c r="Q275" s="142">
        <f t="shared" si="9"/>
        <v>1100000000</v>
      </c>
      <c r="R275" s="53"/>
      <c r="S275" s="53"/>
      <c r="T275" s="53"/>
      <c r="U275" s="53"/>
      <c r="V275" s="53"/>
      <c r="W275" s="53"/>
      <c r="X275" s="53"/>
      <c r="Y275" s="53"/>
      <c r="Z275" s="53"/>
      <c r="AA275" s="53"/>
      <c r="AB275" s="53"/>
      <c r="AC275" s="53"/>
      <c r="AD275" s="53"/>
      <c r="AE275" s="53"/>
      <c r="AF275" s="53"/>
    </row>
    <row r="276" spans="1:32" s="56" customFormat="1" ht="14.4">
      <c r="A276" s="57"/>
      <c r="B276" s="141" t="s">
        <v>120</v>
      </c>
      <c r="C276" s="141">
        <v>2022</v>
      </c>
      <c r="D276" s="141" t="s">
        <v>167</v>
      </c>
      <c r="E276" s="141" t="s">
        <v>168</v>
      </c>
      <c r="F276" s="141" t="s">
        <v>232</v>
      </c>
      <c r="G276" s="143" t="s">
        <v>347</v>
      </c>
      <c r="H276" s="142">
        <v>1046200000</v>
      </c>
      <c r="I276" s="142"/>
      <c r="J276" s="141" t="s">
        <v>94</v>
      </c>
      <c r="K276" s="141" t="s">
        <v>274</v>
      </c>
      <c r="L276" s="141"/>
      <c r="M276" s="141" t="str">
        <f t="shared" si="8"/>
        <v>Zambia-2022</v>
      </c>
      <c r="N276" s="142">
        <f>Q276/VLOOKUP(M276,'Economic Country Data'!D:M,7,FALSE)</f>
        <v>61767921.695782945</v>
      </c>
      <c r="O276" s="142">
        <f>(Q276*100/(VLOOKUP(M276,'Economic Country Data'!D:N,11,FALSE))/VLOOKUP(M276,'Economic Country Data'!D:M,7,FALSE))</f>
        <v>38004664.706341982</v>
      </c>
      <c r="P276" s="142">
        <f>Q276/VLOOKUP(M276,'Economic Country Data'!D:M,9,FALSE)</f>
        <v>161665566.16178912</v>
      </c>
      <c r="Q276" s="142">
        <f t="shared" si="9"/>
        <v>1046200000</v>
      </c>
      <c r="R276" s="53"/>
      <c r="S276" s="53"/>
      <c r="T276" s="53"/>
      <c r="U276" s="53"/>
      <c r="V276" s="53"/>
      <c r="W276" s="53"/>
      <c r="X276" s="53"/>
      <c r="Y276" s="53"/>
      <c r="Z276" s="53"/>
      <c r="AA276" s="53"/>
      <c r="AB276" s="53"/>
      <c r="AC276" s="53"/>
      <c r="AD276" s="53"/>
      <c r="AE276" s="53"/>
      <c r="AF276" s="53"/>
    </row>
    <row r="277" spans="1:32" s="56" customFormat="1" ht="14.4">
      <c r="A277" s="57"/>
      <c r="B277" s="141" t="s">
        <v>120</v>
      </c>
      <c r="C277" s="141">
        <v>2022</v>
      </c>
      <c r="D277" s="143" t="s">
        <v>165</v>
      </c>
      <c r="E277" s="143" t="s">
        <v>156</v>
      </c>
      <c r="F277" s="141" t="s">
        <v>229</v>
      </c>
      <c r="G277" s="141" t="s">
        <v>349</v>
      </c>
      <c r="H277" s="142">
        <v>250000000</v>
      </c>
      <c r="I277" s="142"/>
      <c r="J277" s="141" t="s">
        <v>94</v>
      </c>
      <c r="K277" s="141" t="s">
        <v>274</v>
      </c>
      <c r="L277" s="141"/>
      <c r="M277" s="141" t="str">
        <f t="shared" si="8"/>
        <v>Zambia-2022</v>
      </c>
      <c r="N277" s="142">
        <f>Q277/VLOOKUP(M277,'Economic Country Data'!D:M,7,FALSE)</f>
        <v>14760065.40235685</v>
      </c>
      <c r="O277" s="142">
        <f>(Q277*100/(VLOOKUP(M277,'Economic Country Data'!D:N,11,FALSE))/VLOOKUP(M277,'Economic Country Data'!D:M,7,FALSE))</f>
        <v>9081596.4218939934</v>
      </c>
      <c r="P277" s="142">
        <f>Q277/VLOOKUP(M277,'Economic Country Data'!D:M,9,FALSE)</f>
        <v>38631611.107290462</v>
      </c>
      <c r="Q277" s="142">
        <f t="shared" si="9"/>
        <v>250000000</v>
      </c>
      <c r="R277" s="53"/>
      <c r="S277" s="53"/>
      <c r="T277" s="53"/>
      <c r="U277" s="53"/>
      <c r="V277" s="53"/>
      <c r="W277" s="53"/>
      <c r="X277" s="53"/>
      <c r="Y277" s="53"/>
      <c r="Z277" s="53"/>
      <c r="AA277" s="53"/>
      <c r="AB277" s="53"/>
      <c r="AC277" s="53"/>
      <c r="AD277" s="53"/>
      <c r="AE277" s="53"/>
      <c r="AF277" s="53"/>
    </row>
    <row r="278" spans="1:32" s="56" customFormat="1" ht="14.4">
      <c r="A278" s="57"/>
      <c r="B278" s="141" t="s">
        <v>120</v>
      </c>
      <c r="C278" s="141">
        <v>2022</v>
      </c>
      <c r="D278" s="141" t="s">
        <v>166</v>
      </c>
      <c r="E278" s="141" t="s">
        <v>413</v>
      </c>
      <c r="F278" s="141" t="s">
        <v>109</v>
      </c>
      <c r="G278" s="141" t="s">
        <v>409</v>
      </c>
      <c r="H278" s="142">
        <v>38760880</v>
      </c>
      <c r="I278" s="142"/>
      <c r="J278" s="141" t="s">
        <v>160</v>
      </c>
      <c r="K278" s="141" t="s">
        <v>274</v>
      </c>
      <c r="L278" s="141"/>
      <c r="M278" s="141" t="str">
        <f t="shared" si="8"/>
        <v>Zambia-2022</v>
      </c>
      <c r="N278" s="142">
        <f>Q278/VLOOKUP(M278,'Economic Country Data'!D:M,7,FALSE)</f>
        <v>2288452.4954116223</v>
      </c>
      <c r="O278" s="142">
        <f>(Q278*100/(VLOOKUP(M278,'Economic Country Data'!D:N,11,FALSE))/VLOOKUP(M278,'Economic Country Data'!D:M,7,FALSE))</f>
        <v>1408042.6764698499</v>
      </c>
      <c r="P278" s="142">
        <f>Q278/VLOOKUP(M278,'Economic Country Data'!D:M,9,FALSE)</f>
        <v>5989580.9693454113</v>
      </c>
      <c r="Q278" s="142">
        <f t="shared" si="9"/>
        <v>38760880</v>
      </c>
      <c r="R278" s="53"/>
      <c r="S278" s="53"/>
      <c r="T278" s="53"/>
      <c r="U278" s="53"/>
      <c r="V278" s="53"/>
      <c r="W278" s="53"/>
      <c r="X278" s="53"/>
      <c r="Y278" s="53"/>
      <c r="Z278" s="53"/>
      <c r="AA278" s="53"/>
      <c r="AB278" s="53"/>
      <c r="AC278" s="53"/>
      <c r="AD278" s="53"/>
      <c r="AE278" s="53"/>
      <c r="AF278" s="53"/>
    </row>
    <row r="279" spans="1:32" s="56" customFormat="1" ht="27.6">
      <c r="A279" s="57"/>
      <c r="B279" s="141" t="s">
        <v>120</v>
      </c>
      <c r="C279" s="141">
        <v>2022</v>
      </c>
      <c r="D279" s="141" t="s">
        <v>162</v>
      </c>
      <c r="E279" s="141" t="s">
        <v>164</v>
      </c>
      <c r="F279" s="143" t="s">
        <v>275</v>
      </c>
      <c r="G279" s="141" t="s">
        <v>382</v>
      </c>
      <c r="H279" s="142">
        <v>13012253</v>
      </c>
      <c r="I279" s="142"/>
      <c r="J279" s="141" t="s">
        <v>94</v>
      </c>
      <c r="K279" s="141" t="s">
        <v>274</v>
      </c>
      <c r="L279" s="141"/>
      <c r="M279" s="141" t="str">
        <f t="shared" si="8"/>
        <v>Zambia-2022</v>
      </c>
      <c r="N279" s="142">
        <f>Q279/VLOOKUP(M279,'Economic Country Data'!D:M,7,FALSE)</f>
        <v>768246.82124805648</v>
      </c>
      <c r="O279" s="142">
        <f>(Q279*100/(VLOOKUP(M279,'Economic Country Data'!D:N,11,FALSE))/VLOOKUP(M279,'Economic Country Data'!D:M,7,FALSE))</f>
        <v>472688.12114231754</v>
      </c>
      <c r="P279" s="142">
        <f>Q279/VLOOKUP(M279,'Economic Country Data'!D:M,9,FALSE)</f>
        <v>2010737.1901026946</v>
      </c>
      <c r="Q279" s="142">
        <f t="shared" si="9"/>
        <v>13012253</v>
      </c>
      <c r="R279" s="53"/>
      <c r="S279" s="53"/>
      <c r="T279" s="53"/>
      <c r="U279" s="53"/>
      <c r="V279" s="53"/>
      <c r="W279" s="53"/>
      <c r="X279" s="53"/>
      <c r="Y279" s="53"/>
      <c r="Z279" s="53"/>
      <c r="AA279" s="53"/>
      <c r="AB279" s="53"/>
      <c r="AC279" s="53"/>
      <c r="AD279" s="53"/>
      <c r="AE279" s="53"/>
      <c r="AF279" s="53"/>
    </row>
    <row r="280" spans="1:32" s="56" customFormat="1" ht="27.6">
      <c r="A280" s="57"/>
      <c r="B280" s="141" t="s">
        <v>120</v>
      </c>
      <c r="C280" s="141">
        <v>2022</v>
      </c>
      <c r="D280" s="141" t="s">
        <v>162</v>
      </c>
      <c r="E280" s="141" t="s">
        <v>163</v>
      </c>
      <c r="F280" s="141" t="s">
        <v>187</v>
      </c>
      <c r="G280" s="141" t="s">
        <v>406</v>
      </c>
      <c r="H280" s="142">
        <v>11278354</v>
      </c>
      <c r="I280" s="142"/>
      <c r="J280" s="141" t="s">
        <v>160</v>
      </c>
      <c r="K280" s="141" t="s">
        <v>274</v>
      </c>
      <c r="L280" s="141"/>
      <c r="M280" s="141" t="str">
        <f t="shared" si="8"/>
        <v>Zambia-2022</v>
      </c>
      <c r="N280" s="142">
        <f>Q280/VLOOKUP(M280,'Economic Country Data'!D:M,7,FALSE)</f>
        <v>665876.97068373195</v>
      </c>
      <c r="O280" s="142">
        <f>(Q280*100/(VLOOKUP(M280,'Economic Country Data'!D:N,11,FALSE))/VLOOKUP(M280,'Economic Country Data'!D:M,7,FALSE))</f>
        <v>409701.83732501528</v>
      </c>
      <c r="P280" s="142">
        <f>Q280/VLOOKUP(M280,'Economic Country Data'!D:M,9,FALSE)</f>
        <v>1742803.9426334153</v>
      </c>
      <c r="Q280" s="142">
        <f t="shared" si="9"/>
        <v>11278354</v>
      </c>
      <c r="R280" s="53"/>
      <c r="S280" s="53"/>
      <c r="T280" s="53"/>
      <c r="U280" s="53"/>
      <c r="V280" s="53"/>
      <c r="W280" s="53"/>
      <c r="X280" s="53"/>
      <c r="Y280" s="53"/>
      <c r="Z280" s="53"/>
      <c r="AA280" s="53"/>
      <c r="AB280" s="53"/>
      <c r="AC280" s="53"/>
      <c r="AD280" s="53"/>
      <c r="AE280" s="53"/>
      <c r="AF280" s="53"/>
    </row>
    <row r="281" spans="1:32" s="56" customFormat="1" ht="27.6">
      <c r="A281" s="57"/>
      <c r="B281" s="141" t="s">
        <v>120</v>
      </c>
      <c r="C281" s="141">
        <v>2022</v>
      </c>
      <c r="D281" s="143" t="s">
        <v>158</v>
      </c>
      <c r="E281" s="143" t="s">
        <v>161</v>
      </c>
      <c r="F281" s="141" t="s">
        <v>109</v>
      </c>
      <c r="G281" s="141" t="s">
        <v>222</v>
      </c>
      <c r="H281" s="142">
        <v>3426462</v>
      </c>
      <c r="I281" s="142"/>
      <c r="J281" s="141" t="s">
        <v>94</v>
      </c>
      <c r="K281" s="141" t="s">
        <v>274</v>
      </c>
      <c r="L281" s="141"/>
      <c r="M281" s="141" t="str">
        <f t="shared" si="8"/>
        <v>Zambia-2022</v>
      </c>
      <c r="N281" s="142">
        <f>Q281/VLOOKUP(M281,'Economic Country Data'!D:M,7,FALSE)</f>
        <v>202299.21287476181</v>
      </c>
      <c r="O281" s="142">
        <f>(Q281*100/(VLOOKUP(M281,'Economic Country Data'!D:N,11,FALSE))/VLOOKUP(M281,'Economic Country Data'!D:M,7,FALSE))</f>
        <v>124470.98015582294</v>
      </c>
      <c r="P281" s="142">
        <f>Q281/VLOOKUP(M281,'Economic Country Data'!D:M,9,FALSE)</f>
        <v>529478.9898316348</v>
      </c>
      <c r="Q281" s="142">
        <f t="shared" si="9"/>
        <v>3426462</v>
      </c>
      <c r="R281" s="53"/>
      <c r="S281" s="53"/>
      <c r="T281" s="53"/>
      <c r="U281" s="53"/>
      <c r="V281" s="53"/>
      <c r="W281" s="53"/>
      <c r="X281" s="53"/>
      <c r="Y281" s="53"/>
      <c r="Z281" s="53"/>
      <c r="AA281" s="53"/>
      <c r="AB281" s="53"/>
      <c r="AC281" s="53"/>
      <c r="AD281" s="53"/>
      <c r="AE281" s="53"/>
      <c r="AF281" s="53"/>
    </row>
    <row r="282" spans="1:32" s="56" customFormat="1" ht="14.4">
      <c r="A282" s="57"/>
      <c r="B282" s="141" t="s">
        <v>120</v>
      </c>
      <c r="C282" s="141">
        <v>2022</v>
      </c>
      <c r="D282" s="141" t="s">
        <v>166</v>
      </c>
      <c r="E282" s="141" t="s">
        <v>414</v>
      </c>
      <c r="F282" s="141" t="s">
        <v>109</v>
      </c>
      <c r="G282" s="141" t="s">
        <v>409</v>
      </c>
      <c r="H282" s="142">
        <v>979945</v>
      </c>
      <c r="I282" s="142"/>
      <c r="J282" s="141" t="s">
        <v>160</v>
      </c>
      <c r="K282" s="141" t="s">
        <v>274</v>
      </c>
      <c r="L282" s="141"/>
      <c r="M282" s="141" t="str">
        <f t="shared" si="8"/>
        <v>Zambia-2022</v>
      </c>
      <c r="N282" s="142">
        <f>Q282/VLOOKUP(M282,'Economic Country Data'!D:M,7,FALSE)</f>
        <v>57856.209162850333</v>
      </c>
      <c r="O282" s="142">
        <f>(Q282*100/(VLOOKUP(M282,'Economic Country Data'!D:N,11,FALSE))/VLOOKUP(M282,'Economic Country Data'!D:M,7,FALSE))</f>
        <v>35597.86002261164</v>
      </c>
      <c r="P282" s="142">
        <f>Q282/VLOOKUP(M282,'Economic Country Data'!D:M,9,FALSE)</f>
        <v>151427.41658613502</v>
      </c>
      <c r="Q282" s="142">
        <f t="shared" si="9"/>
        <v>979945</v>
      </c>
      <c r="R282" s="53"/>
      <c r="S282" s="53"/>
      <c r="T282" s="53"/>
      <c r="U282" s="53"/>
      <c r="V282" s="53"/>
      <c r="W282" s="53"/>
      <c r="X282" s="53"/>
      <c r="Y282" s="53"/>
      <c r="Z282" s="53"/>
      <c r="AA282" s="53"/>
      <c r="AB282" s="53"/>
      <c r="AC282" s="53"/>
      <c r="AD282" s="53"/>
      <c r="AE282" s="53"/>
      <c r="AF282" s="53"/>
    </row>
    <row r="283" spans="1:32" s="56" customFormat="1" ht="14.4">
      <c r="A283" s="57"/>
      <c r="B283" s="141" t="s">
        <v>118</v>
      </c>
      <c r="C283" s="141">
        <v>2019</v>
      </c>
      <c r="D283" s="141" t="s">
        <v>247</v>
      </c>
      <c r="E283" s="141" t="s">
        <v>223</v>
      </c>
      <c r="F283" s="141" t="s">
        <v>109</v>
      </c>
      <c r="G283" s="141" t="s">
        <v>234</v>
      </c>
      <c r="H283" s="142">
        <v>16466000</v>
      </c>
      <c r="I283" s="142"/>
      <c r="J283" s="141" t="s">
        <v>94</v>
      </c>
      <c r="K283" s="141" t="s">
        <v>93</v>
      </c>
      <c r="L283" s="141" t="s">
        <v>453</v>
      </c>
      <c r="M283" s="141" t="str">
        <f t="shared" si="8"/>
        <v>Zimbabwe-2019</v>
      </c>
      <c r="N283" s="142">
        <f>Q283/VLOOKUP(M283,'Economic Country Data'!D:M,7,FALSE)</f>
        <v>16466000</v>
      </c>
      <c r="O283" s="142">
        <f>(Q283*100/(VLOOKUP(M283,'Economic Country Data'!D:N,11,FALSE))/VLOOKUP(M283,'Economic Country Data'!D:M,7,FALSE))</f>
        <v>16466000</v>
      </c>
      <c r="P283" s="142">
        <f>Q283/VLOOKUP(M283,'Economic Country Data'!D:M,9,FALSE)</f>
        <v>2736942.3386927634</v>
      </c>
      <c r="Q283" s="142">
        <f t="shared" si="9"/>
        <v>16466000</v>
      </c>
      <c r="R283" s="53"/>
      <c r="S283" s="53"/>
      <c r="T283" s="53"/>
      <c r="U283" s="53"/>
      <c r="V283" s="53"/>
      <c r="W283" s="53"/>
      <c r="X283" s="53"/>
      <c r="Y283" s="53"/>
      <c r="Z283" s="53"/>
      <c r="AA283" s="53"/>
      <c r="AB283" s="53"/>
      <c r="AC283" s="53"/>
      <c r="AD283" s="53"/>
      <c r="AE283" s="53"/>
      <c r="AF283" s="53"/>
    </row>
    <row r="284" spans="1:32" s="56" customFormat="1" ht="14.4">
      <c r="A284" s="57"/>
      <c r="B284" s="141" t="s">
        <v>118</v>
      </c>
      <c r="C284" s="141">
        <v>2020</v>
      </c>
      <c r="D284" s="141" t="s">
        <v>247</v>
      </c>
      <c r="E284" s="141" t="s">
        <v>223</v>
      </c>
      <c r="F284" s="141" t="s">
        <v>109</v>
      </c>
      <c r="G284" s="141" t="s">
        <v>234</v>
      </c>
      <c r="H284" s="142">
        <v>1272052000</v>
      </c>
      <c r="I284" s="142"/>
      <c r="J284" s="141" t="s">
        <v>94</v>
      </c>
      <c r="K284" s="141" t="s">
        <v>221</v>
      </c>
      <c r="L284" s="141" t="s">
        <v>453</v>
      </c>
      <c r="M284" s="141" t="str">
        <f t="shared" si="8"/>
        <v>Zimbabwe-2020</v>
      </c>
      <c r="N284" s="142">
        <f>Q284/VLOOKUP(M284,'Economic Country Data'!D:M,7,FALSE)</f>
        <v>24796335.282651074</v>
      </c>
      <c r="O284" s="142">
        <f>(Q284*100/(VLOOKUP(M284,'Economic Country Data'!D:N,11,FALSE))/VLOOKUP(M284,'Economic Country Data'!D:M,7,FALSE))</f>
        <v>3706633.5232177433</v>
      </c>
      <c r="P284" s="142">
        <f>Q284/VLOOKUP(M284,'Economic Country Data'!D:M,9,FALSE)</f>
        <v>30384852.951643784</v>
      </c>
      <c r="Q284" s="142">
        <f t="shared" si="9"/>
        <v>1272052000</v>
      </c>
      <c r="R284" s="53"/>
      <c r="S284" s="53"/>
      <c r="T284" s="53"/>
      <c r="U284" s="53"/>
      <c r="V284" s="53"/>
      <c r="W284" s="53"/>
      <c r="X284" s="53"/>
      <c r="Y284" s="53"/>
      <c r="Z284" s="53"/>
      <c r="AA284" s="53"/>
      <c r="AB284" s="53"/>
      <c r="AC284" s="53"/>
      <c r="AD284" s="53"/>
      <c r="AE284" s="53"/>
      <c r="AF284" s="53"/>
    </row>
    <row r="285" spans="1:32" s="56" customFormat="1" ht="14.4">
      <c r="A285" s="57"/>
      <c r="B285" s="141" t="s">
        <v>118</v>
      </c>
      <c r="C285" s="141">
        <v>2021</v>
      </c>
      <c r="D285" s="141" t="s">
        <v>247</v>
      </c>
      <c r="E285" s="141" t="s">
        <v>223</v>
      </c>
      <c r="F285" s="141" t="s">
        <v>109</v>
      </c>
      <c r="G285" s="141" t="s">
        <v>234</v>
      </c>
      <c r="H285" s="142">
        <v>1744371000</v>
      </c>
      <c r="I285" s="142"/>
      <c r="J285" s="141" t="s">
        <v>94</v>
      </c>
      <c r="K285" s="141" t="s">
        <v>221</v>
      </c>
      <c r="L285" s="141" t="s">
        <v>453</v>
      </c>
      <c r="M285" s="141" t="str">
        <f t="shared" si="8"/>
        <v>Zimbabwe-2021</v>
      </c>
      <c r="N285" s="142">
        <f>Q285/VLOOKUP(M285,'Economic Country Data'!D:M,7,FALSE)</f>
        <v>19698732.829860479</v>
      </c>
      <c r="O285" s="142">
        <f>(Q285*100/(VLOOKUP(M285,'Economic Country Data'!D:N,11,FALSE))/VLOOKUP(M285,'Economic Country Data'!D:M,7,FALSE))</f>
        <v>1380542.5721825925</v>
      </c>
      <c r="P285" s="142">
        <f>Q285/VLOOKUP(M285,'Economic Country Data'!D:M,9,FALSE)</f>
        <v>20412529.747379035</v>
      </c>
      <c r="Q285" s="142">
        <f t="shared" si="9"/>
        <v>1744371000</v>
      </c>
      <c r="R285" s="53"/>
      <c r="S285" s="53"/>
      <c r="T285" s="53"/>
      <c r="U285" s="53"/>
      <c r="V285" s="53"/>
      <c r="W285" s="53"/>
      <c r="X285" s="53"/>
      <c r="Y285" s="53"/>
      <c r="Z285" s="53"/>
      <c r="AA285" s="53"/>
      <c r="AB285" s="53"/>
      <c r="AC285" s="53"/>
      <c r="AD285" s="53"/>
      <c r="AE285" s="53"/>
      <c r="AF285" s="53"/>
    </row>
    <row r="286" spans="1:32" s="56" customFormat="1" ht="14.4">
      <c r="A286" s="57"/>
      <c r="B286" s="141" t="s">
        <v>118</v>
      </c>
      <c r="C286" s="141">
        <v>2022</v>
      </c>
      <c r="D286" s="141" t="s">
        <v>247</v>
      </c>
      <c r="E286" s="141" t="s">
        <v>223</v>
      </c>
      <c r="F286" s="141" t="s">
        <v>109</v>
      </c>
      <c r="G286" s="141" t="s">
        <v>234</v>
      </c>
      <c r="H286" s="142">
        <v>2276154000</v>
      </c>
      <c r="I286" s="142"/>
      <c r="J286" s="141" t="s">
        <v>94</v>
      </c>
      <c r="K286" s="141" t="s">
        <v>221</v>
      </c>
      <c r="L286" s="141" t="s">
        <v>453</v>
      </c>
      <c r="M286" s="141" t="str">
        <f t="shared" si="8"/>
        <v>Zimbabwe-2022</v>
      </c>
      <c r="N286" s="142">
        <f>Q286/VLOOKUP(M286,'Economic Country Data'!D:M,7,FALSE)</f>
        <v>6070482.776059567</v>
      </c>
      <c r="O286" s="142">
        <f>(Q286*100/(VLOOKUP(M286,'Economic Country Data'!D:N,11,FALSE))/VLOOKUP(M286,'Economic Country Data'!D:M,7,FALSE))</f>
        <v>199718.16083125852</v>
      </c>
      <c r="P286" s="142">
        <f>Q286/VLOOKUP(M286,'Economic Country Data'!D:M,9,FALSE)</f>
        <v>10042978.053416416</v>
      </c>
      <c r="Q286" s="142">
        <f t="shared" si="9"/>
        <v>2276154000</v>
      </c>
      <c r="R286" s="53"/>
      <c r="S286" s="53"/>
      <c r="T286" s="53"/>
      <c r="U286" s="53"/>
      <c r="V286" s="53"/>
      <c r="W286" s="53"/>
      <c r="X286" s="53"/>
      <c r="Y286" s="53"/>
      <c r="Z286" s="53"/>
      <c r="AA286" s="53"/>
      <c r="AB286" s="53"/>
      <c r="AC286" s="53"/>
      <c r="AD286" s="53"/>
      <c r="AE286" s="53"/>
      <c r="AF286" s="53"/>
    </row>
    <row r="287" spans="1:32" ht="14.4">
      <c r="B287" s="47"/>
      <c r="C287" s="47"/>
      <c r="D287" s="48"/>
      <c r="E287" s="48"/>
      <c r="F287" s="47"/>
      <c r="G287" s="47"/>
      <c r="H287" s="49"/>
      <c r="I287" s="49"/>
      <c r="J287" s="47"/>
      <c r="K287" s="47"/>
      <c r="L287" s="48"/>
      <c r="M287" s="47"/>
      <c r="N287" s="49"/>
      <c r="O287" s="49"/>
      <c r="P287" s="49"/>
      <c r="Q287" s="49"/>
      <c r="R287" s="44"/>
      <c r="S287" s="44"/>
      <c r="T287" s="44"/>
      <c r="U287" s="44"/>
      <c r="V287" s="44"/>
      <c r="W287" s="44"/>
      <c r="X287" s="44"/>
      <c r="Y287" s="44"/>
      <c r="Z287" s="44"/>
      <c r="AA287" s="44"/>
      <c r="AB287" s="44"/>
      <c r="AC287" s="44"/>
      <c r="AD287" s="44"/>
      <c r="AE287" s="44"/>
      <c r="AF287" s="44"/>
    </row>
    <row r="288" spans="1:32" ht="14.4">
      <c r="B288" s="47"/>
      <c r="C288" s="47"/>
      <c r="D288" s="48"/>
      <c r="E288" s="48"/>
      <c r="F288" s="48"/>
      <c r="G288" s="48"/>
      <c r="H288" s="49"/>
      <c r="I288" s="49"/>
      <c r="J288" s="47"/>
      <c r="K288" s="47"/>
      <c r="L288" s="48"/>
      <c r="M288" s="47"/>
      <c r="N288" s="49"/>
      <c r="O288" s="49"/>
      <c r="P288" s="49"/>
      <c r="Q288" s="49"/>
      <c r="R288" s="44"/>
      <c r="S288" s="44"/>
      <c r="T288" s="44"/>
      <c r="U288" s="44"/>
      <c r="V288" s="44"/>
      <c r="W288" s="44"/>
      <c r="X288" s="44"/>
      <c r="Y288" s="44"/>
      <c r="Z288" s="44"/>
      <c r="AA288" s="44"/>
      <c r="AB288" s="44"/>
      <c r="AC288" s="44"/>
      <c r="AD288" s="44"/>
      <c r="AE288" s="44"/>
      <c r="AF288" s="44"/>
    </row>
    <row r="289" spans="2:32" ht="14.4">
      <c r="B289" s="47"/>
      <c r="C289" s="47"/>
      <c r="D289" s="48"/>
      <c r="E289" s="48"/>
      <c r="F289" s="48"/>
      <c r="G289" s="48"/>
      <c r="H289" s="49"/>
      <c r="I289" s="49"/>
      <c r="J289" s="47"/>
      <c r="K289" s="47"/>
      <c r="L289" s="48"/>
      <c r="M289" s="47"/>
      <c r="N289" s="49"/>
      <c r="O289" s="49"/>
      <c r="P289" s="49"/>
      <c r="Q289" s="49"/>
      <c r="R289" s="44"/>
      <c r="S289" s="44"/>
      <c r="T289" s="44"/>
      <c r="U289" s="44"/>
      <c r="V289" s="44"/>
      <c r="W289" s="44"/>
      <c r="X289" s="44"/>
      <c r="Y289" s="44"/>
      <c r="Z289" s="44"/>
      <c r="AA289" s="44"/>
      <c r="AB289" s="44"/>
      <c r="AC289" s="44"/>
      <c r="AD289" s="44"/>
      <c r="AE289" s="44"/>
      <c r="AF289" s="44"/>
    </row>
    <row r="290" spans="2:32" ht="14.4">
      <c r="B290" s="47"/>
      <c r="C290" s="47"/>
      <c r="D290" s="48"/>
      <c r="E290" s="48"/>
      <c r="F290" s="48"/>
      <c r="G290" s="48"/>
      <c r="H290" s="49"/>
      <c r="I290" s="49"/>
      <c r="J290" s="47"/>
      <c r="K290" s="47"/>
      <c r="L290" s="48"/>
      <c r="M290" s="47"/>
      <c r="N290" s="49"/>
      <c r="O290" s="49"/>
      <c r="P290" s="49"/>
      <c r="Q290" s="49"/>
      <c r="R290" s="44"/>
      <c r="S290" s="44"/>
      <c r="T290" s="44"/>
      <c r="U290" s="44"/>
      <c r="V290" s="44"/>
      <c r="W290" s="44"/>
      <c r="X290" s="44"/>
      <c r="Y290" s="44"/>
      <c r="Z290" s="44"/>
      <c r="AA290" s="44"/>
      <c r="AB290" s="44"/>
      <c r="AC290" s="44"/>
      <c r="AD290" s="44"/>
      <c r="AE290" s="44"/>
      <c r="AF290" s="44"/>
    </row>
    <row r="291" spans="2:32" ht="14.4">
      <c r="B291" s="47"/>
      <c r="C291" s="47"/>
      <c r="D291" s="48"/>
      <c r="E291" s="48"/>
      <c r="F291" s="48"/>
      <c r="G291" s="48"/>
      <c r="H291" s="49"/>
      <c r="I291" s="49"/>
      <c r="J291" s="47"/>
      <c r="K291" s="47"/>
      <c r="L291" s="48"/>
      <c r="M291" s="47"/>
      <c r="N291" s="49"/>
      <c r="O291" s="49"/>
      <c r="P291" s="49"/>
      <c r="Q291" s="49"/>
      <c r="R291" s="44"/>
      <c r="S291" s="44"/>
      <c r="T291" s="44"/>
      <c r="U291" s="44"/>
      <c r="V291" s="44"/>
      <c r="W291" s="44"/>
      <c r="X291" s="44"/>
      <c r="Y291" s="44"/>
      <c r="Z291" s="44"/>
      <c r="AA291" s="44"/>
      <c r="AB291" s="44"/>
      <c r="AC291" s="44"/>
      <c r="AD291" s="44"/>
      <c r="AE291" s="44"/>
      <c r="AF291" s="44"/>
    </row>
    <row r="292" spans="2:32" ht="14.4">
      <c r="B292" s="47"/>
      <c r="C292" s="47"/>
      <c r="D292" s="48"/>
      <c r="E292" s="48"/>
      <c r="F292" s="48"/>
      <c r="G292" s="48"/>
      <c r="H292" s="49"/>
      <c r="I292" s="49"/>
      <c r="J292" s="47"/>
      <c r="K292" s="47"/>
      <c r="L292" s="48"/>
      <c r="M292" s="47"/>
      <c r="N292" s="49"/>
      <c r="O292" s="49"/>
      <c r="P292" s="49"/>
      <c r="Q292" s="49"/>
      <c r="R292" s="44"/>
      <c r="S292" s="44"/>
      <c r="T292" s="44"/>
      <c r="U292" s="44"/>
      <c r="V292" s="44"/>
      <c r="W292" s="44"/>
      <c r="X292" s="44"/>
      <c r="Y292" s="44"/>
      <c r="Z292" s="44"/>
      <c r="AA292" s="44"/>
      <c r="AB292" s="44"/>
      <c r="AC292" s="44"/>
      <c r="AD292" s="44"/>
      <c r="AE292" s="44"/>
      <c r="AF292" s="44"/>
    </row>
    <row r="293" spans="2:32" ht="14.4">
      <c r="B293" s="47"/>
      <c r="C293" s="47"/>
      <c r="D293" s="48"/>
      <c r="E293" s="48"/>
      <c r="F293" s="48"/>
      <c r="G293" s="48"/>
      <c r="H293" s="49"/>
      <c r="I293" s="49"/>
      <c r="J293" s="47"/>
      <c r="K293" s="47"/>
      <c r="L293" s="48"/>
      <c r="M293" s="47"/>
      <c r="N293" s="49"/>
      <c r="O293" s="49"/>
      <c r="P293" s="49"/>
      <c r="Q293" s="49"/>
      <c r="R293" s="44"/>
      <c r="S293" s="44"/>
      <c r="T293" s="44"/>
      <c r="U293" s="44"/>
      <c r="V293" s="44"/>
      <c r="W293" s="44"/>
      <c r="X293" s="44"/>
      <c r="Y293" s="44"/>
      <c r="Z293" s="44"/>
      <c r="AA293" s="44"/>
      <c r="AB293" s="44"/>
      <c r="AC293" s="44"/>
      <c r="AD293" s="44"/>
      <c r="AE293" s="44"/>
      <c r="AF293" s="44"/>
    </row>
    <row r="294" spans="2:32" ht="14.4">
      <c r="B294" s="47"/>
      <c r="C294" s="47"/>
      <c r="D294" s="48"/>
      <c r="E294" s="48"/>
      <c r="F294" s="48"/>
      <c r="G294" s="48"/>
      <c r="H294" s="49"/>
      <c r="I294" s="49"/>
      <c r="J294" s="47"/>
      <c r="K294" s="47"/>
      <c r="L294" s="48"/>
      <c r="M294" s="47"/>
      <c r="N294" s="49"/>
      <c r="O294" s="49"/>
      <c r="P294" s="49"/>
      <c r="Q294" s="49"/>
      <c r="R294" s="44"/>
      <c r="S294" s="44"/>
      <c r="T294" s="44"/>
      <c r="U294" s="44"/>
      <c r="V294" s="44"/>
      <c r="W294" s="44"/>
      <c r="X294" s="44"/>
      <c r="Y294" s="44"/>
      <c r="Z294" s="44"/>
      <c r="AA294" s="44"/>
      <c r="AB294" s="44"/>
      <c r="AC294" s="44"/>
      <c r="AD294" s="44"/>
      <c r="AE294" s="44"/>
      <c r="AF294" s="44"/>
    </row>
    <row r="295" spans="2:32" ht="14.4">
      <c r="B295" s="47"/>
      <c r="C295" s="47"/>
      <c r="D295" s="48"/>
      <c r="E295" s="48"/>
      <c r="F295" s="48"/>
      <c r="G295" s="48"/>
      <c r="H295" s="49"/>
      <c r="I295" s="49"/>
      <c r="J295" s="47"/>
      <c r="K295" s="47"/>
      <c r="L295" s="48"/>
      <c r="M295" s="47"/>
      <c r="N295" s="49"/>
      <c r="O295" s="49"/>
      <c r="P295" s="49"/>
      <c r="Q295" s="49"/>
      <c r="R295" s="44"/>
      <c r="S295" s="44"/>
      <c r="T295" s="44"/>
      <c r="U295" s="44"/>
      <c r="V295" s="44"/>
      <c r="W295" s="44"/>
      <c r="X295" s="44"/>
      <c r="Y295" s="44"/>
      <c r="Z295" s="44"/>
      <c r="AA295" s="44"/>
      <c r="AB295" s="44"/>
      <c r="AC295" s="44"/>
      <c r="AD295" s="44"/>
      <c r="AE295" s="44"/>
      <c r="AF295" s="44"/>
    </row>
    <row r="296" spans="2:32" ht="14.4">
      <c r="B296" s="47"/>
      <c r="C296" s="47"/>
      <c r="D296" s="48"/>
      <c r="E296" s="48"/>
      <c r="F296" s="48"/>
      <c r="G296" s="48"/>
      <c r="H296" s="49"/>
      <c r="I296" s="49"/>
      <c r="J296" s="47"/>
      <c r="K296" s="47"/>
      <c r="L296" s="48"/>
      <c r="M296" s="47"/>
      <c r="N296" s="49"/>
      <c r="O296" s="49"/>
      <c r="P296" s="49"/>
      <c r="Q296" s="49"/>
      <c r="R296" s="44"/>
      <c r="S296" s="44"/>
      <c r="T296" s="44"/>
      <c r="U296" s="44"/>
      <c r="V296" s="44"/>
      <c r="W296" s="44"/>
      <c r="X296" s="44"/>
      <c r="Y296" s="44"/>
      <c r="Z296" s="44"/>
      <c r="AA296" s="44"/>
      <c r="AB296" s="44"/>
      <c r="AC296" s="44"/>
      <c r="AD296" s="44"/>
      <c r="AE296" s="44"/>
      <c r="AF296" s="44"/>
    </row>
    <row r="297" spans="2:32" ht="14.4">
      <c r="B297" s="47"/>
      <c r="C297" s="47"/>
      <c r="D297" s="48"/>
      <c r="E297" s="48"/>
      <c r="F297" s="48"/>
      <c r="G297" s="48"/>
      <c r="H297" s="49"/>
      <c r="I297" s="49"/>
      <c r="J297" s="47"/>
      <c r="K297" s="47"/>
      <c r="L297" s="48"/>
      <c r="M297" s="47"/>
      <c r="N297" s="49"/>
      <c r="O297" s="49"/>
      <c r="P297" s="49"/>
      <c r="Q297" s="49"/>
      <c r="R297" s="44"/>
      <c r="S297" s="44"/>
      <c r="T297" s="44"/>
      <c r="U297" s="44"/>
      <c r="V297" s="44"/>
      <c r="W297" s="44"/>
      <c r="X297" s="44"/>
      <c r="Y297" s="44"/>
      <c r="Z297" s="44"/>
      <c r="AA297" s="44"/>
      <c r="AB297" s="44"/>
      <c r="AC297" s="44"/>
      <c r="AD297" s="44"/>
      <c r="AE297" s="44"/>
      <c r="AF297" s="44"/>
    </row>
    <row r="298" spans="2:32" ht="14.4">
      <c r="B298" s="47"/>
      <c r="C298" s="47"/>
      <c r="D298" s="48"/>
      <c r="E298" s="48"/>
      <c r="F298" s="48"/>
      <c r="G298" s="48"/>
      <c r="H298" s="49"/>
      <c r="I298" s="49"/>
      <c r="J298" s="47"/>
      <c r="K298" s="47"/>
      <c r="L298" s="48"/>
      <c r="M298" s="47"/>
      <c r="N298" s="49"/>
      <c r="O298" s="49"/>
      <c r="P298" s="49"/>
      <c r="Q298" s="49"/>
      <c r="R298" s="44"/>
      <c r="S298" s="44"/>
      <c r="T298" s="44"/>
      <c r="U298" s="44"/>
      <c r="V298" s="44"/>
      <c r="W298" s="44"/>
      <c r="X298" s="44"/>
      <c r="Y298" s="44"/>
      <c r="Z298" s="44"/>
      <c r="AA298" s="44"/>
      <c r="AB298" s="44"/>
      <c r="AC298" s="44"/>
      <c r="AD298" s="44"/>
      <c r="AE298" s="44"/>
      <c r="AF298" s="44"/>
    </row>
    <row r="299" spans="2:32" ht="14.4">
      <c r="B299" s="47"/>
      <c r="C299" s="47"/>
      <c r="D299" s="48"/>
      <c r="E299" s="48"/>
      <c r="F299" s="48"/>
      <c r="G299" s="48"/>
      <c r="H299" s="49"/>
      <c r="I299" s="49"/>
      <c r="J299" s="47"/>
      <c r="K299" s="47"/>
      <c r="L299" s="48"/>
      <c r="M299" s="47"/>
      <c r="N299" s="49"/>
      <c r="O299" s="49"/>
      <c r="P299" s="49"/>
      <c r="Q299" s="49"/>
      <c r="R299" s="44"/>
      <c r="S299" s="44"/>
      <c r="T299" s="44"/>
      <c r="U299" s="44"/>
      <c r="V299" s="44"/>
      <c r="W299" s="44"/>
      <c r="X299" s="44"/>
      <c r="Y299" s="44"/>
      <c r="Z299" s="44"/>
      <c r="AA299" s="44"/>
      <c r="AB299" s="44"/>
      <c r="AC299" s="44"/>
      <c r="AD299" s="44"/>
      <c r="AE299" s="44"/>
      <c r="AF299" s="44"/>
    </row>
    <row r="300" spans="2:32" ht="14.4">
      <c r="B300" s="47"/>
      <c r="C300" s="47"/>
      <c r="D300" s="48"/>
      <c r="E300" s="48"/>
      <c r="F300" s="48"/>
      <c r="G300" s="48"/>
      <c r="H300" s="49"/>
      <c r="I300" s="49"/>
      <c r="J300" s="47"/>
      <c r="K300" s="47"/>
      <c r="L300" s="48"/>
      <c r="M300" s="47"/>
      <c r="N300" s="49"/>
      <c r="O300" s="49"/>
      <c r="P300" s="49"/>
      <c r="Q300" s="49"/>
      <c r="R300" s="44"/>
      <c r="S300" s="44"/>
      <c r="T300" s="44"/>
      <c r="U300" s="44"/>
      <c r="V300" s="44"/>
      <c r="W300" s="44"/>
      <c r="X300" s="44"/>
      <c r="Y300" s="44"/>
      <c r="Z300" s="44"/>
      <c r="AA300" s="44"/>
      <c r="AB300" s="44"/>
      <c r="AC300" s="44"/>
      <c r="AD300" s="44"/>
      <c r="AE300" s="44"/>
      <c r="AF300" s="44"/>
    </row>
    <row r="301" spans="2:32" ht="14.4">
      <c r="B301" s="47"/>
      <c r="C301" s="47"/>
      <c r="D301" s="48"/>
      <c r="E301" s="48"/>
      <c r="F301" s="48"/>
      <c r="G301" s="48"/>
      <c r="H301" s="49"/>
      <c r="I301" s="49"/>
      <c r="J301" s="47"/>
      <c r="K301" s="47"/>
      <c r="L301" s="48"/>
      <c r="M301" s="47"/>
      <c r="N301" s="49"/>
      <c r="O301" s="49"/>
      <c r="P301" s="49"/>
      <c r="Q301" s="49"/>
      <c r="R301" s="44"/>
      <c r="S301" s="44"/>
      <c r="T301" s="44"/>
      <c r="U301" s="44"/>
      <c r="V301" s="44"/>
      <c r="W301" s="44"/>
      <c r="X301" s="44"/>
      <c r="Y301" s="44"/>
      <c r="Z301" s="44"/>
      <c r="AA301" s="44"/>
      <c r="AB301" s="44"/>
      <c r="AC301" s="44"/>
      <c r="AD301" s="44"/>
      <c r="AE301" s="44"/>
      <c r="AF301" s="44"/>
    </row>
    <row r="302" spans="2:32" ht="14.4">
      <c r="B302" s="47"/>
      <c r="C302" s="47"/>
      <c r="D302" s="48"/>
      <c r="E302" s="48"/>
      <c r="F302" s="48"/>
      <c r="G302" s="48"/>
      <c r="H302" s="49"/>
      <c r="I302" s="49"/>
      <c r="J302" s="47"/>
      <c r="K302" s="47"/>
      <c r="L302" s="48"/>
      <c r="M302" s="47"/>
      <c r="N302" s="49"/>
      <c r="O302" s="49"/>
      <c r="P302" s="49"/>
      <c r="Q302" s="49"/>
      <c r="R302" s="44"/>
      <c r="S302" s="44"/>
      <c r="T302" s="44"/>
      <c r="U302" s="44"/>
      <c r="V302" s="44"/>
      <c r="W302" s="44"/>
      <c r="X302" s="44"/>
      <c r="Y302" s="44"/>
      <c r="Z302" s="44"/>
      <c r="AA302" s="44"/>
      <c r="AB302" s="44"/>
      <c r="AC302" s="44"/>
      <c r="AD302" s="44"/>
      <c r="AE302" s="44"/>
      <c r="AF302" s="44"/>
    </row>
    <row r="303" spans="2:32" ht="14.4">
      <c r="B303" s="47"/>
      <c r="C303" s="47"/>
      <c r="D303" s="48"/>
      <c r="E303" s="48"/>
      <c r="F303" s="48"/>
      <c r="G303" s="48"/>
      <c r="H303" s="49"/>
      <c r="I303" s="49"/>
      <c r="J303" s="47"/>
      <c r="K303" s="47"/>
      <c r="L303" s="48"/>
      <c r="M303" s="47"/>
      <c r="N303" s="49"/>
      <c r="O303" s="49"/>
      <c r="P303" s="49"/>
      <c r="Q303" s="49"/>
      <c r="R303" s="44"/>
      <c r="S303" s="44"/>
      <c r="T303" s="44"/>
      <c r="U303" s="44"/>
      <c r="V303" s="44"/>
      <c r="W303" s="44"/>
      <c r="X303" s="44"/>
      <c r="Y303" s="44"/>
      <c r="Z303" s="44"/>
      <c r="AA303" s="44"/>
      <c r="AB303" s="44"/>
      <c r="AC303" s="44"/>
      <c r="AD303" s="44"/>
      <c r="AE303" s="44"/>
      <c r="AF303" s="44"/>
    </row>
    <row r="304" spans="2:32" ht="14.4">
      <c r="B304" s="47"/>
      <c r="C304" s="47"/>
      <c r="D304" s="48"/>
      <c r="E304" s="48"/>
      <c r="F304" s="48"/>
      <c r="G304" s="48"/>
      <c r="H304" s="49"/>
      <c r="I304" s="49"/>
      <c r="J304" s="47"/>
      <c r="K304" s="47"/>
      <c r="L304" s="48"/>
      <c r="M304" s="47"/>
      <c r="N304" s="49"/>
      <c r="O304" s="49"/>
      <c r="P304" s="49"/>
      <c r="Q304" s="49"/>
      <c r="R304" s="44"/>
      <c r="S304" s="44"/>
      <c r="T304" s="44"/>
      <c r="U304" s="44"/>
      <c r="V304" s="44"/>
      <c r="W304" s="44"/>
      <c r="X304" s="44"/>
      <c r="Y304" s="44"/>
      <c r="Z304" s="44"/>
      <c r="AA304" s="44"/>
      <c r="AB304" s="44"/>
      <c r="AC304" s="44"/>
      <c r="AD304" s="44"/>
      <c r="AE304" s="44"/>
      <c r="AF304" s="44"/>
    </row>
    <row r="305" spans="2:32" ht="14.4">
      <c r="B305" s="47"/>
      <c r="C305" s="47"/>
      <c r="D305" s="48"/>
      <c r="E305" s="48"/>
      <c r="F305" s="48"/>
      <c r="G305" s="48"/>
      <c r="H305" s="49"/>
      <c r="I305" s="49"/>
      <c r="J305" s="47"/>
      <c r="K305" s="47"/>
      <c r="L305" s="48"/>
      <c r="M305" s="47"/>
      <c r="N305" s="49"/>
      <c r="O305" s="49"/>
      <c r="P305" s="49"/>
      <c r="Q305" s="49"/>
      <c r="R305" s="44"/>
      <c r="S305" s="44"/>
      <c r="T305" s="44"/>
      <c r="U305" s="44"/>
      <c r="V305" s="44"/>
      <c r="W305" s="44"/>
      <c r="X305" s="44"/>
      <c r="Y305" s="44"/>
      <c r="Z305" s="44"/>
      <c r="AA305" s="44"/>
      <c r="AB305" s="44"/>
      <c r="AC305" s="44"/>
      <c r="AD305" s="44"/>
      <c r="AE305" s="44"/>
      <c r="AF305" s="44"/>
    </row>
    <row r="306" spans="2:32" ht="14.4">
      <c r="B306" s="47"/>
      <c r="C306" s="47"/>
      <c r="D306" s="48"/>
      <c r="E306" s="48"/>
      <c r="F306" s="48"/>
      <c r="G306" s="48"/>
      <c r="H306" s="49"/>
      <c r="I306" s="49"/>
      <c r="J306" s="47"/>
      <c r="K306" s="47"/>
      <c r="L306" s="48"/>
      <c r="M306" s="47"/>
      <c r="N306" s="49"/>
      <c r="O306" s="49"/>
      <c r="P306" s="49"/>
      <c r="Q306" s="49"/>
      <c r="R306" s="44"/>
      <c r="S306" s="44"/>
      <c r="T306" s="44"/>
      <c r="U306" s="44"/>
      <c r="V306" s="44"/>
      <c r="W306" s="44"/>
      <c r="X306" s="44"/>
      <c r="Y306" s="44"/>
      <c r="Z306" s="44"/>
      <c r="AA306" s="44"/>
      <c r="AB306" s="44"/>
      <c r="AC306" s="44"/>
      <c r="AD306" s="44"/>
      <c r="AE306" s="44"/>
      <c r="AF306" s="44"/>
    </row>
    <row r="307" spans="2:32" ht="14.4">
      <c r="B307" s="47"/>
      <c r="C307" s="47"/>
      <c r="D307" s="48"/>
      <c r="E307" s="48"/>
      <c r="F307" s="48"/>
      <c r="G307" s="48"/>
      <c r="H307" s="49"/>
      <c r="I307" s="49"/>
      <c r="J307" s="47"/>
      <c r="K307" s="47"/>
      <c r="L307" s="48"/>
      <c r="M307" s="47"/>
      <c r="N307" s="49"/>
      <c r="O307" s="49"/>
      <c r="P307" s="49"/>
      <c r="Q307" s="49"/>
      <c r="R307" s="44"/>
      <c r="S307" s="44"/>
      <c r="T307" s="44"/>
      <c r="U307" s="44"/>
      <c r="V307" s="44"/>
      <c r="W307" s="44"/>
      <c r="X307" s="44"/>
      <c r="Y307" s="44"/>
      <c r="Z307" s="44"/>
      <c r="AA307" s="44"/>
      <c r="AB307" s="44"/>
      <c r="AC307" s="44"/>
      <c r="AD307" s="44"/>
      <c r="AE307" s="44"/>
      <c r="AF307" s="44"/>
    </row>
    <row r="308" spans="2:32" ht="14.4">
      <c r="B308" s="47"/>
      <c r="C308" s="47"/>
      <c r="D308" s="48"/>
      <c r="E308" s="48"/>
      <c r="F308" s="48"/>
      <c r="G308" s="48"/>
      <c r="H308" s="49"/>
      <c r="I308" s="49"/>
      <c r="J308" s="47"/>
      <c r="K308" s="47"/>
      <c r="L308" s="48"/>
      <c r="M308" s="47"/>
      <c r="N308" s="49"/>
      <c r="O308" s="49"/>
      <c r="P308" s="49"/>
      <c r="Q308" s="49"/>
      <c r="R308" s="44"/>
      <c r="S308" s="44"/>
      <c r="T308" s="44"/>
      <c r="U308" s="44"/>
      <c r="V308" s="44"/>
      <c r="W308" s="44"/>
      <c r="X308" s="44"/>
      <c r="Y308" s="44"/>
      <c r="Z308" s="44"/>
      <c r="AA308" s="44"/>
      <c r="AB308" s="44"/>
      <c r="AC308" s="44"/>
      <c r="AD308" s="44"/>
      <c r="AE308" s="44"/>
      <c r="AF308" s="44"/>
    </row>
    <row r="309" spans="2:32" ht="14.4">
      <c r="B309" s="47"/>
      <c r="C309" s="47"/>
      <c r="D309" s="48"/>
      <c r="E309" s="48"/>
      <c r="F309" s="48"/>
      <c r="G309" s="48"/>
      <c r="H309" s="49"/>
      <c r="I309" s="49"/>
      <c r="J309" s="47"/>
      <c r="K309" s="47"/>
      <c r="L309" s="48"/>
      <c r="M309" s="47"/>
      <c r="N309" s="49"/>
      <c r="O309" s="49"/>
      <c r="P309" s="49"/>
      <c r="Q309" s="49"/>
      <c r="R309" s="44"/>
      <c r="S309" s="44"/>
      <c r="T309" s="44"/>
      <c r="U309" s="44"/>
      <c r="V309" s="44"/>
      <c r="W309" s="44"/>
      <c r="X309" s="44"/>
      <c r="Y309" s="44"/>
      <c r="Z309" s="44"/>
      <c r="AA309" s="44"/>
      <c r="AB309" s="44"/>
      <c r="AC309" s="44"/>
      <c r="AD309" s="44"/>
      <c r="AE309" s="44"/>
      <c r="AF309" s="44"/>
    </row>
    <row r="310" spans="2:32" ht="14.4">
      <c r="B310" s="47"/>
      <c r="C310" s="47"/>
      <c r="D310" s="48"/>
      <c r="E310" s="48"/>
      <c r="F310" s="48"/>
      <c r="G310" s="48"/>
      <c r="H310" s="49"/>
      <c r="I310" s="49"/>
      <c r="J310" s="47"/>
      <c r="K310" s="47"/>
      <c r="L310" s="48"/>
      <c r="M310" s="47"/>
      <c r="N310" s="49"/>
      <c r="O310" s="49"/>
      <c r="P310" s="49"/>
      <c r="Q310" s="49"/>
      <c r="R310" s="44"/>
      <c r="S310" s="44"/>
      <c r="T310" s="44"/>
      <c r="U310" s="44"/>
      <c r="V310" s="44"/>
      <c r="W310" s="44"/>
      <c r="X310" s="44"/>
      <c r="Y310" s="44"/>
      <c r="Z310" s="44"/>
      <c r="AA310" s="44"/>
      <c r="AB310" s="44"/>
      <c r="AC310" s="44"/>
      <c r="AD310" s="44"/>
      <c r="AE310" s="44"/>
      <c r="AF310" s="44"/>
    </row>
    <row r="311" spans="2:32" ht="14.4">
      <c r="B311" s="47"/>
      <c r="C311" s="47"/>
      <c r="D311" s="48"/>
      <c r="E311" s="48"/>
      <c r="F311" s="48"/>
      <c r="G311" s="48"/>
      <c r="H311" s="49"/>
      <c r="I311" s="49"/>
      <c r="J311" s="47"/>
      <c r="K311" s="47"/>
      <c r="L311" s="48"/>
      <c r="M311" s="47"/>
      <c r="N311" s="49"/>
      <c r="O311" s="49"/>
      <c r="P311" s="49"/>
      <c r="Q311" s="49"/>
      <c r="R311" s="44"/>
      <c r="S311" s="44"/>
      <c r="T311" s="44"/>
      <c r="U311" s="44"/>
      <c r="V311" s="44"/>
      <c r="W311" s="44"/>
      <c r="X311" s="44"/>
      <c r="Y311" s="44"/>
      <c r="Z311" s="44"/>
      <c r="AA311" s="44"/>
      <c r="AB311" s="44"/>
      <c r="AC311" s="44"/>
      <c r="AD311" s="44"/>
      <c r="AE311" s="44"/>
      <c r="AF311" s="44"/>
    </row>
    <row r="312" spans="2:32" ht="14.4">
      <c r="B312" s="47"/>
      <c r="C312" s="47"/>
      <c r="D312" s="48"/>
      <c r="E312" s="48"/>
      <c r="F312" s="48"/>
      <c r="G312" s="48"/>
      <c r="H312" s="49"/>
      <c r="I312" s="49"/>
      <c r="J312" s="47"/>
      <c r="K312" s="47"/>
      <c r="L312" s="48"/>
      <c r="M312" s="47"/>
      <c r="N312" s="49"/>
      <c r="O312" s="49"/>
      <c r="P312" s="49"/>
      <c r="Q312" s="49"/>
      <c r="R312" s="44"/>
      <c r="S312" s="44"/>
      <c r="T312" s="44"/>
      <c r="U312" s="44"/>
      <c r="V312" s="44"/>
      <c r="W312" s="44"/>
      <c r="X312" s="44"/>
      <c r="Y312" s="44"/>
      <c r="Z312" s="44"/>
      <c r="AA312" s="44"/>
      <c r="AB312" s="44"/>
      <c r="AC312" s="44"/>
      <c r="AD312" s="44"/>
      <c r="AE312" s="44"/>
      <c r="AF312" s="44"/>
    </row>
    <row r="313" spans="2:32" ht="14.4">
      <c r="B313" s="47"/>
      <c r="C313" s="47"/>
      <c r="D313" s="48"/>
      <c r="E313" s="48"/>
      <c r="F313" s="48"/>
      <c r="G313" s="48"/>
      <c r="H313" s="49"/>
      <c r="I313" s="49"/>
      <c r="J313" s="47"/>
      <c r="K313" s="47"/>
      <c r="L313" s="48"/>
      <c r="M313" s="47"/>
      <c r="N313" s="49"/>
      <c r="O313" s="49"/>
      <c r="P313" s="49"/>
      <c r="Q313" s="49"/>
      <c r="R313" s="44"/>
      <c r="S313" s="44"/>
      <c r="T313" s="44"/>
      <c r="U313" s="44"/>
      <c r="V313" s="44"/>
      <c r="W313" s="44"/>
      <c r="X313" s="44"/>
      <c r="Y313" s="44"/>
      <c r="Z313" s="44"/>
      <c r="AA313" s="44"/>
      <c r="AB313" s="44"/>
      <c r="AC313" s="44"/>
      <c r="AD313" s="44"/>
      <c r="AE313" s="44"/>
      <c r="AF313" s="44"/>
    </row>
    <row r="314" spans="2:32" ht="14.4">
      <c r="B314" s="47"/>
      <c r="C314" s="47"/>
      <c r="D314" s="48"/>
      <c r="E314" s="48"/>
      <c r="F314" s="48"/>
      <c r="G314" s="48"/>
      <c r="H314" s="49"/>
      <c r="I314" s="49"/>
      <c r="J314" s="47"/>
      <c r="K314" s="47"/>
      <c r="L314" s="48"/>
      <c r="M314" s="47"/>
      <c r="N314" s="49"/>
      <c r="O314" s="49"/>
      <c r="P314" s="49"/>
      <c r="Q314" s="49"/>
      <c r="R314" s="44"/>
      <c r="S314" s="44"/>
      <c r="T314" s="44"/>
      <c r="U314" s="44"/>
      <c r="V314" s="44"/>
      <c r="W314" s="44"/>
      <c r="X314" s="44"/>
      <c r="Y314" s="44"/>
      <c r="Z314" s="44"/>
      <c r="AA314" s="44"/>
      <c r="AB314" s="44"/>
      <c r="AC314" s="44"/>
      <c r="AD314" s="44"/>
      <c r="AE314" s="44"/>
      <c r="AF314" s="44"/>
    </row>
    <row r="315" spans="2:32" ht="14.4">
      <c r="B315" s="47"/>
      <c r="C315" s="47"/>
      <c r="D315" s="48"/>
      <c r="E315" s="48"/>
      <c r="F315" s="48"/>
      <c r="G315" s="48"/>
      <c r="H315" s="49"/>
      <c r="I315" s="49"/>
      <c r="J315" s="47"/>
      <c r="K315" s="47"/>
      <c r="L315" s="48"/>
      <c r="M315" s="47"/>
      <c r="N315" s="49"/>
      <c r="O315" s="49"/>
      <c r="P315" s="49"/>
      <c r="Q315" s="49"/>
      <c r="R315" s="44"/>
      <c r="S315" s="44"/>
      <c r="T315" s="44"/>
      <c r="U315" s="44"/>
      <c r="V315" s="44"/>
      <c r="W315" s="44"/>
      <c r="X315" s="44"/>
      <c r="Y315" s="44"/>
      <c r="Z315" s="44"/>
      <c r="AA315" s="44"/>
      <c r="AB315" s="44"/>
      <c r="AC315" s="44"/>
      <c r="AD315" s="44"/>
      <c r="AE315" s="44"/>
      <c r="AF315" s="44"/>
    </row>
    <row r="316" spans="2:32" ht="14.4">
      <c r="B316" s="47"/>
      <c r="C316" s="47"/>
      <c r="D316" s="48"/>
      <c r="E316" s="48"/>
      <c r="F316" s="48"/>
      <c r="G316" s="48"/>
      <c r="H316" s="49"/>
      <c r="I316" s="49"/>
      <c r="J316" s="47"/>
      <c r="K316" s="47"/>
      <c r="L316" s="48"/>
      <c r="M316" s="47"/>
      <c r="N316" s="49"/>
      <c r="O316" s="49"/>
      <c r="P316" s="49"/>
      <c r="Q316" s="49"/>
      <c r="R316" s="44"/>
      <c r="S316" s="44"/>
      <c r="T316" s="44"/>
      <c r="U316" s="44"/>
      <c r="V316" s="44"/>
      <c r="W316" s="44"/>
      <c r="X316" s="44"/>
      <c r="Y316" s="44"/>
      <c r="Z316" s="44"/>
      <c r="AA316" s="44"/>
      <c r="AB316" s="44"/>
      <c r="AC316" s="44"/>
      <c r="AD316" s="44"/>
      <c r="AE316" s="44"/>
      <c r="AF316" s="44"/>
    </row>
    <row r="317" spans="2:32" ht="14.4">
      <c r="B317" s="47"/>
      <c r="C317" s="47"/>
      <c r="D317" s="48"/>
      <c r="E317" s="48"/>
      <c r="F317" s="48"/>
      <c r="G317" s="48"/>
      <c r="H317" s="49"/>
      <c r="I317" s="49"/>
      <c r="J317" s="47"/>
      <c r="K317" s="47"/>
      <c r="L317" s="48"/>
      <c r="M317" s="47"/>
      <c r="N317" s="49"/>
      <c r="O317" s="49"/>
      <c r="P317" s="49"/>
      <c r="Q317" s="49"/>
      <c r="R317" s="44"/>
      <c r="S317" s="44"/>
      <c r="T317" s="44"/>
      <c r="U317" s="44"/>
      <c r="V317" s="44"/>
      <c r="W317" s="44"/>
      <c r="X317" s="44"/>
      <c r="Y317" s="44"/>
      <c r="Z317" s="44"/>
      <c r="AA317" s="44"/>
      <c r="AB317" s="44"/>
      <c r="AC317" s="44"/>
      <c r="AD317" s="44"/>
      <c r="AE317" s="44"/>
      <c r="AF317" s="44"/>
    </row>
    <row r="318" spans="2:32" ht="14.4">
      <c r="B318" s="47"/>
      <c r="C318" s="47"/>
      <c r="D318" s="48"/>
      <c r="E318" s="48"/>
      <c r="F318" s="48"/>
      <c r="G318" s="48"/>
      <c r="H318" s="49"/>
      <c r="I318" s="49"/>
      <c r="J318" s="47"/>
      <c r="K318" s="47"/>
      <c r="L318" s="48"/>
      <c r="M318" s="47"/>
      <c r="N318" s="49"/>
      <c r="O318" s="49"/>
      <c r="P318" s="49"/>
      <c r="Q318" s="49"/>
      <c r="R318" s="44"/>
      <c r="S318" s="44"/>
      <c r="T318" s="44"/>
      <c r="U318" s="44"/>
      <c r="V318" s="44"/>
      <c r="W318" s="44"/>
      <c r="X318" s="44"/>
      <c r="Y318" s="44"/>
      <c r="Z318" s="44"/>
      <c r="AA318" s="44"/>
      <c r="AB318" s="44"/>
      <c r="AC318" s="44"/>
      <c r="AD318" s="44"/>
      <c r="AE318" s="44"/>
      <c r="AF318" s="44"/>
    </row>
    <row r="319" spans="2:32" ht="14.4">
      <c r="B319" s="47"/>
      <c r="C319" s="47"/>
      <c r="D319" s="48"/>
      <c r="E319" s="48"/>
      <c r="F319" s="48"/>
      <c r="G319" s="48"/>
      <c r="H319" s="49"/>
      <c r="I319" s="49"/>
      <c r="J319" s="47"/>
      <c r="K319" s="47"/>
      <c r="L319" s="48"/>
      <c r="M319" s="47"/>
      <c r="N319" s="49"/>
      <c r="O319" s="49"/>
      <c r="P319" s="49"/>
      <c r="Q319" s="49"/>
      <c r="R319" s="44"/>
      <c r="S319" s="44"/>
      <c r="T319" s="44"/>
      <c r="U319" s="44"/>
      <c r="V319" s="44"/>
      <c r="W319" s="44"/>
      <c r="X319" s="44"/>
      <c r="Y319" s="44"/>
      <c r="Z319" s="44"/>
      <c r="AA319" s="44"/>
      <c r="AB319" s="44"/>
      <c r="AC319" s="44"/>
      <c r="AD319" s="44"/>
      <c r="AE319" s="44"/>
      <c r="AF319" s="44"/>
    </row>
    <row r="320" spans="2:32" ht="14.4">
      <c r="B320" s="47"/>
      <c r="C320" s="47"/>
      <c r="D320" s="48"/>
      <c r="E320" s="48"/>
      <c r="F320" s="48"/>
      <c r="G320" s="48"/>
      <c r="H320" s="49"/>
      <c r="I320" s="49"/>
      <c r="J320" s="47"/>
      <c r="K320" s="47"/>
      <c r="L320" s="48"/>
      <c r="M320" s="47"/>
      <c r="N320" s="49"/>
      <c r="O320" s="49"/>
      <c r="P320" s="49"/>
      <c r="Q320" s="49"/>
      <c r="R320" s="44"/>
      <c r="S320" s="44"/>
      <c r="T320" s="44"/>
      <c r="U320" s="44"/>
      <c r="V320" s="44"/>
      <c r="W320" s="44"/>
      <c r="X320" s="44"/>
      <c r="Y320" s="44"/>
      <c r="Z320" s="44"/>
      <c r="AA320" s="44"/>
      <c r="AB320" s="44"/>
      <c r="AC320" s="44"/>
      <c r="AD320" s="44"/>
      <c r="AE320" s="44"/>
      <c r="AF320" s="44"/>
    </row>
    <row r="321" spans="2:32" ht="14.4">
      <c r="B321" s="47"/>
      <c r="C321" s="47"/>
      <c r="D321" s="48"/>
      <c r="E321" s="48"/>
      <c r="F321" s="48"/>
      <c r="G321" s="48"/>
      <c r="H321" s="49"/>
      <c r="I321" s="49"/>
      <c r="J321" s="47"/>
      <c r="K321" s="47"/>
      <c r="L321" s="48"/>
      <c r="M321" s="47"/>
      <c r="N321" s="49"/>
      <c r="O321" s="49"/>
      <c r="P321" s="49"/>
      <c r="Q321" s="49"/>
      <c r="R321" s="44"/>
      <c r="S321" s="44"/>
      <c r="T321" s="44"/>
      <c r="U321" s="44"/>
      <c r="V321" s="44"/>
      <c r="W321" s="44"/>
      <c r="X321" s="44"/>
      <c r="Y321" s="44"/>
      <c r="Z321" s="44"/>
      <c r="AA321" s="44"/>
      <c r="AB321" s="44"/>
      <c r="AC321" s="44"/>
      <c r="AD321" s="44"/>
      <c r="AE321" s="44"/>
      <c r="AF321" s="44"/>
    </row>
    <row r="322" spans="2:32" ht="14.4">
      <c r="B322" s="47"/>
      <c r="C322" s="47"/>
      <c r="D322" s="48"/>
      <c r="E322" s="48"/>
      <c r="F322" s="48"/>
      <c r="G322" s="48"/>
      <c r="H322" s="49"/>
      <c r="I322" s="49"/>
      <c r="J322" s="47"/>
      <c r="K322" s="47"/>
      <c r="L322" s="48"/>
      <c r="M322" s="47"/>
      <c r="N322" s="49"/>
      <c r="O322" s="49"/>
      <c r="P322" s="49"/>
      <c r="Q322" s="49"/>
      <c r="R322" s="44"/>
      <c r="S322" s="44"/>
      <c r="T322" s="44"/>
      <c r="U322" s="44"/>
      <c r="V322" s="44"/>
      <c r="W322" s="44"/>
      <c r="X322" s="44"/>
      <c r="Y322" s="44"/>
      <c r="Z322" s="44"/>
      <c r="AA322" s="44"/>
      <c r="AB322" s="44"/>
      <c r="AC322" s="44"/>
      <c r="AD322" s="44"/>
      <c r="AE322" s="44"/>
      <c r="AF322" s="44"/>
    </row>
    <row r="323" spans="2:32" ht="14.4">
      <c r="B323" s="47"/>
      <c r="C323" s="47"/>
      <c r="D323" s="48"/>
      <c r="E323" s="48"/>
      <c r="F323" s="48"/>
      <c r="G323" s="48"/>
      <c r="H323" s="49"/>
      <c r="I323" s="49"/>
      <c r="J323" s="47"/>
      <c r="K323" s="47"/>
      <c r="L323" s="48"/>
      <c r="M323" s="47"/>
      <c r="N323" s="49"/>
      <c r="O323" s="49"/>
      <c r="P323" s="49"/>
      <c r="Q323" s="49"/>
      <c r="R323" s="44"/>
      <c r="S323" s="44"/>
      <c r="T323" s="44"/>
      <c r="U323" s="44"/>
      <c r="V323" s="44"/>
      <c r="W323" s="44"/>
      <c r="X323" s="44"/>
      <c r="Y323" s="44"/>
      <c r="Z323" s="44"/>
      <c r="AA323" s="44"/>
      <c r="AB323" s="44"/>
      <c r="AC323" s="44"/>
      <c r="AD323" s="44"/>
      <c r="AE323" s="44"/>
      <c r="AF323" s="44"/>
    </row>
    <row r="324" spans="2:32" ht="14.4">
      <c r="B324" s="47"/>
      <c r="C324" s="47"/>
      <c r="D324" s="48"/>
      <c r="E324" s="48"/>
      <c r="F324" s="48"/>
      <c r="G324" s="48"/>
      <c r="H324" s="49"/>
      <c r="I324" s="49"/>
      <c r="J324" s="47"/>
      <c r="K324" s="47"/>
      <c r="L324" s="48"/>
      <c r="M324" s="47"/>
      <c r="N324" s="49"/>
      <c r="O324" s="49"/>
      <c r="P324" s="49"/>
      <c r="Q324" s="49"/>
      <c r="R324" s="44"/>
      <c r="S324" s="44"/>
      <c r="T324" s="44"/>
      <c r="U324" s="44"/>
      <c r="V324" s="44"/>
      <c r="W324" s="44"/>
      <c r="X324" s="44"/>
      <c r="Y324" s="44"/>
      <c r="Z324" s="44"/>
      <c r="AA324" s="44"/>
      <c r="AB324" s="44"/>
      <c r="AC324" s="44"/>
      <c r="AD324" s="44"/>
      <c r="AE324" s="44"/>
      <c r="AF324" s="44"/>
    </row>
    <row r="325" spans="2:32" ht="14.4">
      <c r="B325" s="47"/>
      <c r="C325" s="47"/>
      <c r="D325" s="48"/>
      <c r="E325" s="48"/>
      <c r="F325" s="48"/>
      <c r="G325" s="48"/>
      <c r="H325" s="49"/>
      <c r="I325" s="49"/>
      <c r="J325" s="47"/>
      <c r="K325" s="47"/>
      <c r="L325" s="48"/>
      <c r="M325" s="47"/>
      <c r="N325" s="49"/>
      <c r="O325" s="49"/>
      <c r="P325" s="49"/>
      <c r="Q325" s="49"/>
      <c r="R325" s="44"/>
      <c r="S325" s="44"/>
      <c r="T325" s="44"/>
      <c r="U325" s="44"/>
      <c r="V325" s="44"/>
      <c r="W325" s="44"/>
      <c r="X325" s="44"/>
      <c r="Y325" s="44"/>
      <c r="Z325" s="44"/>
      <c r="AA325" s="44"/>
      <c r="AB325" s="44"/>
      <c r="AC325" s="44"/>
      <c r="AD325" s="44"/>
      <c r="AE325" s="44"/>
      <c r="AF325" s="44"/>
    </row>
    <row r="326" spans="2:32" ht="14.4">
      <c r="B326" s="47"/>
      <c r="C326" s="47"/>
      <c r="D326" s="48"/>
      <c r="E326" s="48"/>
      <c r="F326" s="48"/>
      <c r="G326" s="48"/>
      <c r="H326" s="49"/>
      <c r="I326" s="49"/>
      <c r="J326" s="47"/>
      <c r="K326" s="47"/>
      <c r="L326" s="48"/>
      <c r="M326" s="47"/>
      <c r="N326" s="49"/>
      <c r="O326" s="49"/>
      <c r="P326" s="49"/>
      <c r="Q326" s="49"/>
      <c r="R326" s="44"/>
      <c r="S326" s="44"/>
      <c r="T326" s="44"/>
      <c r="U326" s="44"/>
      <c r="V326" s="44"/>
      <c r="W326" s="44"/>
      <c r="X326" s="44"/>
      <c r="Y326" s="44"/>
      <c r="Z326" s="44"/>
      <c r="AA326" s="44"/>
      <c r="AB326" s="44"/>
      <c r="AC326" s="44"/>
      <c r="AD326" s="44"/>
      <c r="AE326" s="44"/>
      <c r="AF326" s="44"/>
    </row>
    <row r="327" spans="2:32" ht="14.4">
      <c r="B327" s="47"/>
      <c r="C327" s="47"/>
      <c r="D327" s="48"/>
      <c r="E327" s="48"/>
      <c r="F327" s="48"/>
      <c r="G327" s="48"/>
      <c r="H327" s="49"/>
      <c r="I327" s="49"/>
      <c r="J327" s="47"/>
      <c r="K327" s="47"/>
      <c r="L327" s="48"/>
      <c r="M327" s="47"/>
      <c r="N327" s="49"/>
      <c r="O327" s="49"/>
      <c r="P327" s="49"/>
      <c r="Q327" s="49"/>
      <c r="R327" s="44"/>
      <c r="S327" s="44"/>
      <c r="T327" s="44"/>
      <c r="U327" s="44"/>
      <c r="V327" s="44"/>
      <c r="W327" s="44"/>
      <c r="X327" s="44"/>
      <c r="Y327" s="44"/>
      <c r="Z327" s="44"/>
      <c r="AA327" s="44"/>
      <c r="AB327" s="44"/>
      <c r="AC327" s="44"/>
      <c r="AD327" s="44"/>
      <c r="AE327" s="44"/>
      <c r="AF327" s="44"/>
    </row>
    <row r="328" spans="2:32" ht="14.4">
      <c r="B328" s="47"/>
      <c r="C328" s="47"/>
      <c r="D328" s="48"/>
      <c r="E328" s="48"/>
      <c r="F328" s="48"/>
      <c r="G328" s="48"/>
      <c r="H328" s="49"/>
      <c r="I328" s="49"/>
      <c r="J328" s="47"/>
      <c r="K328" s="47"/>
      <c r="L328" s="48"/>
      <c r="M328" s="47"/>
      <c r="N328" s="49"/>
      <c r="O328" s="49"/>
      <c r="P328" s="49"/>
      <c r="Q328" s="49"/>
      <c r="R328" s="44"/>
      <c r="S328" s="44"/>
      <c r="T328" s="44"/>
      <c r="U328" s="44"/>
      <c r="V328" s="44"/>
      <c r="W328" s="44"/>
      <c r="X328" s="44"/>
      <c r="Y328" s="44"/>
      <c r="Z328" s="44"/>
      <c r="AA328" s="44"/>
      <c r="AB328" s="44"/>
      <c r="AC328" s="44"/>
      <c r="AD328" s="44"/>
      <c r="AE328" s="44"/>
      <c r="AF328" s="44"/>
    </row>
    <row r="329" spans="2:32" ht="14.4">
      <c r="B329" s="47"/>
      <c r="C329" s="47"/>
      <c r="D329" s="48"/>
      <c r="E329" s="48"/>
      <c r="F329" s="48"/>
      <c r="G329" s="48"/>
      <c r="H329" s="49"/>
      <c r="I329" s="49"/>
      <c r="J329" s="47"/>
      <c r="K329" s="47"/>
      <c r="L329" s="48"/>
      <c r="M329" s="47"/>
      <c r="N329" s="49"/>
      <c r="O329" s="49"/>
      <c r="P329" s="49"/>
      <c r="Q329" s="49"/>
      <c r="R329" s="44"/>
      <c r="S329" s="44"/>
      <c r="T329" s="44"/>
      <c r="U329" s="44"/>
      <c r="V329" s="44"/>
      <c r="W329" s="44"/>
      <c r="X329" s="44"/>
      <c r="Y329" s="44"/>
      <c r="Z329" s="44"/>
      <c r="AA329" s="44"/>
      <c r="AB329" s="44"/>
      <c r="AC329" s="44"/>
      <c r="AD329" s="44"/>
      <c r="AE329" s="44"/>
      <c r="AF329" s="44"/>
    </row>
    <row r="330" spans="2:32" ht="14.4">
      <c r="B330" s="47"/>
      <c r="C330" s="47"/>
      <c r="D330" s="48"/>
      <c r="E330" s="48"/>
      <c r="F330" s="48"/>
      <c r="G330" s="48"/>
      <c r="H330" s="49"/>
      <c r="I330" s="49"/>
      <c r="J330" s="47"/>
      <c r="K330" s="47"/>
      <c r="L330" s="48"/>
      <c r="M330" s="47"/>
      <c r="N330" s="49"/>
      <c r="O330" s="49"/>
      <c r="P330" s="49"/>
      <c r="Q330" s="49"/>
      <c r="R330" s="44"/>
      <c r="S330" s="44"/>
      <c r="T330" s="44"/>
      <c r="U330" s="44"/>
      <c r="V330" s="44"/>
      <c r="W330" s="44"/>
      <c r="X330" s="44"/>
      <c r="Y330" s="44"/>
      <c r="Z330" s="44"/>
      <c r="AA330" s="44"/>
      <c r="AB330" s="44"/>
      <c r="AC330" s="44"/>
      <c r="AD330" s="44"/>
      <c r="AE330" s="44"/>
      <c r="AF330" s="44"/>
    </row>
    <row r="331" spans="2:32" ht="14.4">
      <c r="B331" s="47"/>
      <c r="C331" s="47"/>
      <c r="D331" s="48"/>
      <c r="E331" s="48"/>
      <c r="F331" s="48"/>
      <c r="G331" s="48"/>
      <c r="H331" s="49"/>
      <c r="I331" s="49"/>
      <c r="J331" s="47"/>
      <c r="K331" s="47"/>
      <c r="L331" s="48"/>
      <c r="M331" s="47"/>
      <c r="N331" s="49"/>
      <c r="O331" s="49"/>
      <c r="P331" s="49"/>
      <c r="Q331" s="49"/>
      <c r="R331" s="44"/>
      <c r="S331" s="44"/>
      <c r="T331" s="44"/>
      <c r="U331" s="44"/>
      <c r="V331" s="44"/>
      <c r="W331" s="44"/>
      <c r="X331" s="44"/>
      <c r="Y331" s="44"/>
      <c r="Z331" s="44"/>
      <c r="AA331" s="44"/>
      <c r="AB331" s="44"/>
      <c r="AC331" s="44"/>
      <c r="AD331" s="44"/>
      <c r="AE331" s="44"/>
      <c r="AF331" s="44"/>
    </row>
    <row r="332" spans="2:32" ht="14.4">
      <c r="B332" s="47"/>
      <c r="C332" s="47"/>
      <c r="D332" s="48"/>
      <c r="E332" s="48"/>
      <c r="F332" s="48"/>
      <c r="G332" s="48"/>
      <c r="H332" s="49"/>
      <c r="I332" s="49"/>
      <c r="J332" s="47"/>
      <c r="K332" s="47"/>
      <c r="L332" s="48"/>
      <c r="M332" s="47"/>
      <c r="N332" s="49"/>
      <c r="O332" s="49"/>
      <c r="P332" s="49"/>
      <c r="Q332" s="49"/>
      <c r="R332" s="44"/>
      <c r="S332" s="44"/>
      <c r="T332" s="44"/>
      <c r="U332" s="44"/>
      <c r="V332" s="44"/>
      <c r="W332" s="44"/>
      <c r="X332" s="44"/>
      <c r="Y332" s="44"/>
      <c r="Z332" s="44"/>
      <c r="AA332" s="44"/>
      <c r="AB332" s="44"/>
      <c r="AC332" s="44"/>
      <c r="AD332" s="44"/>
      <c r="AE332" s="44"/>
      <c r="AF332" s="44"/>
    </row>
    <row r="333" spans="2:32" ht="14.4">
      <c r="B333" s="47"/>
      <c r="C333" s="47"/>
      <c r="D333" s="48"/>
      <c r="E333" s="48"/>
      <c r="F333" s="48"/>
      <c r="G333" s="48"/>
      <c r="H333" s="49"/>
      <c r="I333" s="49"/>
      <c r="J333" s="47"/>
      <c r="K333" s="47"/>
      <c r="L333" s="48"/>
      <c r="M333" s="47"/>
      <c r="N333" s="49"/>
      <c r="O333" s="49"/>
      <c r="P333" s="49"/>
      <c r="Q333" s="49"/>
      <c r="R333" s="44"/>
      <c r="S333" s="44"/>
      <c r="T333" s="44"/>
      <c r="U333" s="44"/>
      <c r="V333" s="44"/>
      <c r="W333" s="44"/>
      <c r="X333" s="44"/>
      <c r="Y333" s="44"/>
      <c r="Z333" s="44"/>
      <c r="AA333" s="44"/>
      <c r="AB333" s="44"/>
      <c r="AC333" s="44"/>
      <c r="AD333" s="44"/>
      <c r="AE333" s="44"/>
      <c r="AF333" s="44"/>
    </row>
    <row r="334" spans="2:32" ht="14.4">
      <c r="B334" s="47"/>
      <c r="C334" s="47"/>
      <c r="D334" s="48"/>
      <c r="E334" s="48"/>
      <c r="F334" s="48"/>
      <c r="G334" s="48"/>
      <c r="H334" s="49"/>
      <c r="I334" s="49"/>
      <c r="J334" s="47"/>
      <c r="K334" s="47"/>
      <c r="L334" s="48"/>
      <c r="M334" s="47"/>
      <c r="N334" s="49"/>
      <c r="O334" s="49"/>
      <c r="P334" s="49"/>
      <c r="Q334" s="49"/>
      <c r="R334" s="44"/>
      <c r="S334" s="44"/>
      <c r="T334" s="44"/>
      <c r="U334" s="44"/>
      <c r="V334" s="44"/>
      <c r="W334" s="44"/>
      <c r="X334" s="44"/>
      <c r="Y334" s="44"/>
      <c r="Z334" s="44"/>
      <c r="AA334" s="44"/>
      <c r="AB334" s="44"/>
      <c r="AC334" s="44"/>
      <c r="AD334" s="44"/>
      <c r="AE334" s="44"/>
      <c r="AF334" s="44"/>
    </row>
    <row r="335" spans="2:32" ht="14.4">
      <c r="B335" s="47"/>
      <c r="C335" s="47"/>
      <c r="D335" s="48"/>
      <c r="E335" s="48"/>
      <c r="F335" s="48"/>
      <c r="G335" s="48"/>
      <c r="H335" s="49"/>
      <c r="I335" s="49"/>
      <c r="J335" s="47"/>
      <c r="K335" s="47"/>
      <c r="L335" s="48"/>
      <c r="M335" s="47"/>
      <c r="N335" s="49"/>
      <c r="O335" s="49"/>
      <c r="P335" s="49"/>
      <c r="Q335" s="49"/>
      <c r="R335" s="44"/>
      <c r="S335" s="44"/>
      <c r="T335" s="44"/>
      <c r="U335" s="44"/>
      <c r="V335" s="44"/>
      <c r="W335" s="44"/>
      <c r="X335" s="44"/>
      <c r="Y335" s="44"/>
      <c r="Z335" s="44"/>
      <c r="AA335" s="44"/>
      <c r="AB335" s="44"/>
      <c r="AC335" s="44"/>
      <c r="AD335" s="44"/>
      <c r="AE335" s="44"/>
      <c r="AF335" s="44"/>
    </row>
    <row r="336" spans="2:32" ht="14.4">
      <c r="B336" s="47"/>
      <c r="C336" s="47"/>
      <c r="D336" s="48"/>
      <c r="E336" s="48"/>
      <c r="F336" s="48"/>
      <c r="G336" s="48"/>
      <c r="H336" s="49"/>
      <c r="I336" s="49"/>
      <c r="J336" s="47"/>
      <c r="K336" s="47"/>
      <c r="L336" s="48"/>
      <c r="M336" s="47"/>
      <c r="N336" s="49"/>
      <c r="O336" s="49"/>
      <c r="P336" s="49"/>
      <c r="Q336" s="49"/>
      <c r="R336" s="44"/>
      <c r="S336" s="44"/>
      <c r="T336" s="44"/>
      <c r="U336" s="44"/>
      <c r="V336" s="44"/>
      <c r="W336" s="44"/>
      <c r="X336" s="44"/>
      <c r="Y336" s="44"/>
      <c r="Z336" s="44"/>
      <c r="AA336" s="44"/>
      <c r="AB336" s="44"/>
      <c r="AC336" s="44"/>
      <c r="AD336" s="44"/>
      <c r="AE336" s="44"/>
      <c r="AF336" s="44"/>
    </row>
    <row r="337" spans="2:32" ht="14.4">
      <c r="B337" s="47"/>
      <c r="C337" s="47"/>
      <c r="D337" s="48"/>
      <c r="E337" s="48"/>
      <c r="F337" s="48"/>
      <c r="G337" s="48"/>
      <c r="H337" s="49"/>
      <c r="I337" s="49"/>
      <c r="J337" s="47"/>
      <c r="K337" s="47"/>
      <c r="L337" s="48"/>
      <c r="M337" s="47"/>
      <c r="N337" s="49"/>
      <c r="O337" s="49"/>
      <c r="P337" s="49"/>
      <c r="Q337" s="49"/>
      <c r="R337" s="44"/>
      <c r="S337" s="44"/>
      <c r="T337" s="44"/>
      <c r="U337" s="44"/>
      <c r="V337" s="44"/>
      <c r="W337" s="44"/>
      <c r="X337" s="44"/>
      <c r="Y337" s="44"/>
      <c r="Z337" s="44"/>
      <c r="AA337" s="44"/>
      <c r="AB337" s="44"/>
      <c r="AC337" s="44"/>
      <c r="AD337" s="44"/>
      <c r="AE337" s="44"/>
      <c r="AF337" s="44"/>
    </row>
    <row r="338" spans="2:32" ht="14.4">
      <c r="B338" s="47"/>
      <c r="C338" s="47"/>
      <c r="D338" s="48"/>
      <c r="E338" s="48"/>
      <c r="F338" s="48"/>
      <c r="G338" s="48"/>
      <c r="H338" s="49"/>
      <c r="I338" s="49"/>
      <c r="J338" s="47"/>
      <c r="K338" s="47"/>
      <c r="L338" s="48"/>
      <c r="M338" s="47"/>
      <c r="N338" s="49"/>
      <c r="O338" s="49"/>
      <c r="P338" s="49"/>
      <c r="Q338" s="49"/>
      <c r="R338" s="44"/>
      <c r="S338" s="44"/>
      <c r="T338" s="44"/>
      <c r="U338" s="44"/>
      <c r="V338" s="44"/>
      <c r="W338" s="44"/>
      <c r="X338" s="44"/>
      <c r="Y338" s="44"/>
      <c r="Z338" s="44"/>
      <c r="AA338" s="44"/>
      <c r="AB338" s="44"/>
      <c r="AC338" s="44"/>
      <c r="AD338" s="44"/>
      <c r="AE338" s="44"/>
      <c r="AF338" s="44"/>
    </row>
    <row r="339" spans="2:32" ht="14.4">
      <c r="B339" s="47"/>
      <c r="C339" s="47"/>
      <c r="D339" s="48"/>
      <c r="E339" s="48"/>
      <c r="F339" s="48"/>
      <c r="G339" s="48"/>
      <c r="H339" s="49"/>
      <c r="I339" s="49"/>
      <c r="J339" s="47"/>
      <c r="K339" s="47"/>
      <c r="L339" s="48"/>
      <c r="M339" s="47"/>
      <c r="N339" s="49"/>
      <c r="O339" s="49"/>
      <c r="P339" s="49"/>
      <c r="Q339" s="49"/>
      <c r="R339" s="44"/>
      <c r="S339" s="44"/>
      <c r="T339" s="44"/>
      <c r="U339" s="44"/>
      <c r="V339" s="44"/>
      <c r="W339" s="44"/>
      <c r="X339" s="44"/>
      <c r="Y339" s="44"/>
      <c r="Z339" s="44"/>
      <c r="AA339" s="44"/>
      <c r="AB339" s="44"/>
      <c r="AC339" s="44"/>
      <c r="AD339" s="44"/>
      <c r="AE339" s="44"/>
      <c r="AF339" s="44"/>
    </row>
    <row r="340" spans="2:32" ht="14.4">
      <c r="B340" s="47"/>
      <c r="C340" s="47"/>
      <c r="D340" s="48"/>
      <c r="E340" s="48"/>
      <c r="F340" s="48"/>
      <c r="G340" s="48"/>
      <c r="H340" s="49"/>
      <c r="I340" s="49"/>
      <c r="J340" s="47"/>
      <c r="K340" s="47"/>
      <c r="L340" s="48"/>
      <c r="M340" s="47"/>
      <c r="N340" s="49"/>
      <c r="O340" s="49"/>
      <c r="P340" s="49"/>
      <c r="Q340" s="49"/>
      <c r="R340" s="44"/>
      <c r="S340" s="44"/>
      <c r="T340" s="44"/>
      <c r="U340" s="44"/>
      <c r="V340" s="44"/>
      <c r="W340" s="44"/>
      <c r="X340" s="44"/>
      <c r="Y340" s="44"/>
      <c r="Z340" s="44"/>
      <c r="AA340" s="44"/>
      <c r="AB340" s="44"/>
      <c r="AC340" s="44"/>
      <c r="AD340" s="44"/>
      <c r="AE340" s="44"/>
      <c r="AF340" s="44"/>
    </row>
    <row r="341" spans="2:32" ht="14.4">
      <c r="B341" s="47"/>
      <c r="C341" s="47"/>
      <c r="D341" s="48"/>
      <c r="E341" s="48"/>
      <c r="F341" s="48"/>
      <c r="G341" s="48"/>
      <c r="H341" s="49"/>
      <c r="I341" s="49"/>
      <c r="J341" s="47"/>
      <c r="K341" s="47"/>
      <c r="L341" s="48"/>
      <c r="M341" s="47"/>
      <c r="N341" s="49"/>
      <c r="O341" s="49"/>
      <c r="P341" s="49"/>
      <c r="Q341" s="49"/>
      <c r="R341" s="44"/>
      <c r="S341" s="44"/>
      <c r="T341" s="44"/>
      <c r="U341" s="44"/>
      <c r="V341" s="44"/>
      <c r="W341" s="44"/>
      <c r="X341" s="44"/>
      <c r="Y341" s="44"/>
      <c r="Z341" s="44"/>
      <c r="AA341" s="44"/>
      <c r="AB341" s="44"/>
      <c r="AC341" s="44"/>
      <c r="AD341" s="44"/>
      <c r="AE341" s="44"/>
      <c r="AF341" s="44"/>
    </row>
    <row r="342" spans="2:32" ht="14.4">
      <c r="B342" s="47"/>
      <c r="C342" s="47"/>
      <c r="D342" s="48"/>
      <c r="E342" s="48"/>
      <c r="F342" s="48"/>
      <c r="G342" s="48"/>
      <c r="H342" s="49"/>
      <c r="I342" s="49"/>
      <c r="J342" s="47"/>
      <c r="K342" s="47"/>
      <c r="L342" s="48"/>
      <c r="M342" s="47"/>
      <c r="N342" s="49"/>
      <c r="O342" s="49"/>
      <c r="P342" s="49"/>
      <c r="Q342" s="49"/>
      <c r="R342" s="44"/>
      <c r="S342" s="44"/>
      <c r="T342" s="44"/>
      <c r="U342" s="44"/>
      <c r="V342" s="44"/>
      <c r="W342" s="44"/>
      <c r="X342" s="44"/>
      <c r="Y342" s="44"/>
      <c r="Z342" s="44"/>
      <c r="AA342" s="44"/>
      <c r="AB342" s="44"/>
      <c r="AC342" s="44"/>
      <c r="AD342" s="44"/>
      <c r="AE342" s="44"/>
      <c r="AF342" s="44"/>
    </row>
    <row r="343" spans="2:32" ht="14.4">
      <c r="B343" s="47"/>
      <c r="C343" s="47"/>
      <c r="D343" s="48"/>
      <c r="E343" s="48"/>
      <c r="F343" s="48"/>
      <c r="G343" s="48"/>
      <c r="H343" s="49"/>
      <c r="I343" s="49"/>
      <c r="J343" s="47"/>
      <c r="K343" s="47"/>
      <c r="L343" s="48"/>
      <c r="M343" s="47"/>
      <c r="N343" s="49"/>
      <c r="O343" s="49"/>
      <c r="P343" s="49"/>
      <c r="Q343" s="49"/>
      <c r="R343" s="44"/>
      <c r="S343" s="44"/>
      <c r="T343" s="44"/>
      <c r="U343" s="44"/>
      <c r="V343" s="44"/>
      <c r="W343" s="44"/>
      <c r="X343" s="44"/>
      <c r="Y343" s="44"/>
      <c r="Z343" s="44"/>
      <c r="AA343" s="44"/>
      <c r="AB343" s="44"/>
      <c r="AC343" s="44"/>
      <c r="AD343" s="44"/>
      <c r="AE343" s="44"/>
      <c r="AF343" s="44"/>
    </row>
    <row r="344" spans="2:32" ht="14.4">
      <c r="B344" s="47"/>
      <c r="C344" s="47"/>
      <c r="D344" s="48"/>
      <c r="E344" s="48"/>
      <c r="F344" s="48"/>
      <c r="G344" s="48"/>
      <c r="H344" s="49"/>
      <c r="I344" s="49"/>
      <c r="J344" s="47"/>
      <c r="K344" s="47"/>
      <c r="L344" s="48"/>
      <c r="M344" s="47"/>
      <c r="N344" s="49"/>
      <c r="O344" s="49"/>
      <c r="P344" s="49"/>
      <c r="Q344" s="49"/>
      <c r="R344" s="44"/>
      <c r="S344" s="44"/>
      <c r="T344" s="44"/>
      <c r="U344" s="44"/>
      <c r="V344" s="44"/>
      <c r="W344" s="44"/>
      <c r="X344" s="44"/>
      <c r="Y344" s="44"/>
      <c r="Z344" s="44"/>
      <c r="AA344" s="44"/>
      <c r="AB344" s="44"/>
      <c r="AC344" s="44"/>
      <c r="AD344" s="44"/>
      <c r="AE344" s="44"/>
      <c r="AF344" s="44"/>
    </row>
    <row r="345" spans="2:32" ht="14.4">
      <c r="B345" s="47"/>
      <c r="C345" s="47"/>
      <c r="D345" s="48"/>
      <c r="E345" s="48"/>
      <c r="F345" s="48"/>
      <c r="G345" s="48"/>
      <c r="H345" s="49"/>
      <c r="I345" s="49"/>
      <c r="J345" s="47"/>
      <c r="K345" s="47"/>
      <c r="L345" s="48"/>
      <c r="M345" s="47"/>
      <c r="N345" s="49"/>
      <c r="O345" s="49"/>
      <c r="P345" s="49"/>
      <c r="Q345" s="49"/>
      <c r="R345" s="44"/>
      <c r="S345" s="44"/>
      <c r="T345" s="44"/>
      <c r="U345" s="44"/>
      <c r="V345" s="44"/>
      <c r="W345" s="44"/>
      <c r="X345" s="44"/>
      <c r="Y345" s="44"/>
      <c r="Z345" s="44"/>
      <c r="AA345" s="44"/>
      <c r="AB345" s="44"/>
      <c r="AC345" s="44"/>
      <c r="AD345" s="44"/>
      <c r="AE345" s="44"/>
      <c r="AF345" s="44"/>
    </row>
    <row r="346" spans="2:32" ht="14.4">
      <c r="B346" s="47"/>
      <c r="C346" s="47"/>
      <c r="D346" s="48"/>
      <c r="E346" s="48"/>
      <c r="F346" s="48"/>
      <c r="G346" s="48"/>
      <c r="H346" s="49"/>
      <c r="I346" s="49"/>
      <c r="J346" s="47"/>
      <c r="K346" s="47"/>
      <c r="L346" s="48"/>
      <c r="M346" s="47"/>
      <c r="N346" s="49"/>
      <c r="O346" s="49"/>
      <c r="P346" s="49"/>
      <c r="Q346" s="49"/>
      <c r="R346" s="44"/>
      <c r="S346" s="44"/>
      <c r="T346" s="44"/>
      <c r="U346" s="44"/>
      <c r="V346" s="44"/>
      <c r="W346" s="44"/>
      <c r="X346" s="44"/>
      <c r="Y346" s="44"/>
      <c r="Z346" s="44"/>
      <c r="AA346" s="44"/>
      <c r="AB346" s="44"/>
      <c r="AC346" s="44"/>
      <c r="AD346" s="44"/>
      <c r="AE346" s="44"/>
      <c r="AF346" s="44"/>
    </row>
    <row r="347" spans="2:32" ht="14.4">
      <c r="B347" s="47"/>
      <c r="C347" s="47"/>
      <c r="D347" s="48"/>
      <c r="E347" s="48"/>
      <c r="F347" s="48"/>
      <c r="G347" s="48"/>
      <c r="H347" s="49"/>
      <c r="I347" s="49"/>
      <c r="J347" s="47"/>
      <c r="K347" s="47"/>
      <c r="L347" s="48"/>
      <c r="M347" s="47"/>
      <c r="N347" s="49"/>
      <c r="O347" s="49"/>
      <c r="P347" s="49"/>
      <c r="Q347" s="49"/>
      <c r="R347" s="44"/>
      <c r="S347" s="44"/>
      <c r="T347" s="44"/>
      <c r="U347" s="44"/>
      <c r="V347" s="44"/>
      <c r="W347" s="44"/>
      <c r="X347" s="44"/>
      <c r="Y347" s="44"/>
      <c r="Z347" s="44"/>
      <c r="AA347" s="44"/>
      <c r="AB347" s="44"/>
      <c r="AC347" s="44"/>
      <c r="AD347" s="44"/>
      <c r="AE347" s="44"/>
      <c r="AF347" s="44"/>
    </row>
    <row r="348" spans="2:32" ht="14.4">
      <c r="B348" s="47"/>
      <c r="C348" s="47"/>
      <c r="D348" s="48"/>
      <c r="E348" s="48"/>
      <c r="F348" s="48"/>
      <c r="G348" s="48"/>
      <c r="H348" s="49"/>
      <c r="I348" s="49"/>
      <c r="J348" s="47"/>
      <c r="K348" s="47"/>
      <c r="L348" s="48"/>
      <c r="M348" s="47"/>
      <c r="N348" s="49"/>
      <c r="O348" s="49"/>
      <c r="P348" s="49"/>
      <c r="Q348" s="49"/>
      <c r="R348" s="44"/>
      <c r="S348" s="44"/>
      <c r="T348" s="44"/>
      <c r="U348" s="44"/>
      <c r="V348" s="44"/>
      <c r="W348" s="44"/>
      <c r="X348" s="44"/>
      <c r="Y348" s="44"/>
      <c r="Z348" s="44"/>
      <c r="AA348" s="44"/>
      <c r="AB348" s="44"/>
      <c r="AC348" s="44"/>
      <c r="AD348" s="44"/>
      <c r="AE348" s="44"/>
      <c r="AF348" s="44"/>
    </row>
    <row r="349" spans="2:32" ht="14.4">
      <c r="B349" s="47"/>
      <c r="C349" s="47"/>
      <c r="D349" s="48"/>
      <c r="E349" s="48"/>
      <c r="F349" s="48"/>
      <c r="G349" s="48"/>
      <c r="H349" s="49"/>
      <c r="I349" s="49"/>
      <c r="J349" s="47"/>
      <c r="K349" s="47"/>
      <c r="L349" s="48"/>
      <c r="M349" s="47"/>
      <c r="N349" s="49"/>
      <c r="O349" s="49"/>
      <c r="P349" s="49"/>
      <c r="Q349" s="49"/>
      <c r="R349" s="44"/>
      <c r="S349" s="44"/>
      <c r="T349" s="44"/>
      <c r="U349" s="44"/>
      <c r="V349" s="44"/>
      <c r="W349" s="44"/>
      <c r="X349" s="44"/>
      <c r="Y349" s="44"/>
      <c r="Z349" s="44"/>
      <c r="AA349" s="44"/>
      <c r="AB349" s="44"/>
      <c r="AC349" s="44"/>
      <c r="AD349" s="44"/>
      <c r="AE349" s="44"/>
      <c r="AF349" s="44"/>
    </row>
    <row r="350" spans="2:32" ht="14.4">
      <c r="B350" s="47"/>
      <c r="C350" s="47"/>
      <c r="D350" s="48"/>
      <c r="E350" s="48"/>
      <c r="F350" s="48"/>
      <c r="G350" s="48"/>
      <c r="H350" s="49"/>
      <c r="I350" s="49"/>
      <c r="J350" s="47"/>
      <c r="K350" s="47"/>
      <c r="L350" s="48"/>
      <c r="M350" s="47"/>
      <c r="N350" s="49"/>
      <c r="O350" s="49"/>
      <c r="P350" s="49"/>
      <c r="Q350" s="49"/>
      <c r="R350" s="44"/>
      <c r="S350" s="44"/>
      <c r="T350" s="44"/>
      <c r="U350" s="44"/>
      <c r="V350" s="44"/>
      <c r="W350" s="44"/>
      <c r="X350" s="44"/>
      <c r="Y350" s="44"/>
      <c r="Z350" s="44"/>
      <c r="AA350" s="44"/>
      <c r="AB350" s="44"/>
      <c r="AC350" s="44"/>
      <c r="AD350" s="44"/>
      <c r="AE350" s="44"/>
      <c r="AF350" s="44"/>
    </row>
    <row r="351" spans="2:32" ht="14.4">
      <c r="B351" s="47"/>
      <c r="C351" s="47"/>
      <c r="D351" s="48"/>
      <c r="E351" s="48"/>
      <c r="F351" s="48"/>
      <c r="G351" s="48"/>
      <c r="H351" s="49"/>
      <c r="I351" s="49"/>
      <c r="J351" s="47"/>
      <c r="K351" s="47"/>
      <c r="L351" s="48"/>
      <c r="M351" s="47"/>
      <c r="N351" s="49"/>
      <c r="O351" s="49"/>
      <c r="P351" s="49"/>
      <c r="Q351" s="49"/>
      <c r="R351" s="44"/>
      <c r="S351" s="44"/>
      <c r="T351" s="44"/>
      <c r="U351" s="44"/>
      <c r="V351" s="44"/>
      <c r="W351" s="44"/>
      <c r="X351" s="44"/>
      <c r="Y351" s="44"/>
      <c r="Z351" s="44"/>
      <c r="AA351" s="44"/>
      <c r="AB351" s="44"/>
      <c r="AC351" s="44"/>
      <c r="AD351" s="44"/>
      <c r="AE351" s="44"/>
      <c r="AF351" s="44"/>
    </row>
    <row r="352" spans="2:32" ht="14.4">
      <c r="B352" s="47"/>
      <c r="C352" s="47"/>
      <c r="D352" s="48"/>
      <c r="E352" s="48"/>
      <c r="F352" s="48"/>
      <c r="G352" s="48"/>
      <c r="H352" s="49"/>
      <c r="I352" s="49"/>
      <c r="J352" s="47"/>
      <c r="K352" s="47"/>
      <c r="L352" s="48"/>
      <c r="M352" s="47"/>
      <c r="N352" s="49"/>
      <c r="O352" s="49"/>
      <c r="P352" s="49"/>
      <c r="Q352" s="49"/>
      <c r="R352" s="44"/>
      <c r="S352" s="44"/>
      <c r="T352" s="44"/>
      <c r="U352" s="44"/>
      <c r="V352" s="44"/>
      <c r="W352" s="44"/>
      <c r="X352" s="44"/>
      <c r="Y352" s="44"/>
      <c r="Z352" s="44"/>
      <c r="AA352" s="44"/>
      <c r="AB352" s="44"/>
      <c r="AC352" s="44"/>
      <c r="AD352" s="44"/>
      <c r="AE352" s="44"/>
      <c r="AF352" s="44"/>
    </row>
    <row r="353" spans="2:32" ht="14.4">
      <c r="B353" s="47"/>
      <c r="C353" s="47"/>
      <c r="D353" s="48"/>
      <c r="E353" s="48"/>
      <c r="F353" s="48"/>
      <c r="G353" s="48"/>
      <c r="H353" s="49"/>
      <c r="I353" s="49"/>
      <c r="J353" s="47"/>
      <c r="K353" s="47"/>
      <c r="L353" s="48"/>
      <c r="M353" s="47"/>
      <c r="N353" s="49"/>
      <c r="O353" s="49"/>
      <c r="P353" s="49"/>
      <c r="Q353" s="49"/>
      <c r="R353" s="44"/>
      <c r="S353" s="44"/>
      <c r="T353" s="44"/>
      <c r="U353" s="44"/>
      <c r="V353" s="44"/>
      <c r="W353" s="44"/>
      <c r="X353" s="44"/>
      <c r="Y353" s="44"/>
      <c r="Z353" s="44"/>
      <c r="AA353" s="44"/>
      <c r="AB353" s="44"/>
      <c r="AC353" s="44"/>
      <c r="AD353" s="44"/>
      <c r="AE353" s="44"/>
      <c r="AF353" s="44"/>
    </row>
    <row r="354" spans="2:32" ht="14.4">
      <c r="B354" s="47"/>
      <c r="C354" s="47"/>
      <c r="D354" s="48"/>
      <c r="E354" s="48"/>
      <c r="F354" s="48"/>
      <c r="G354" s="48"/>
      <c r="H354" s="49"/>
      <c r="I354" s="49"/>
      <c r="J354" s="47"/>
      <c r="K354" s="47"/>
      <c r="L354" s="48"/>
      <c r="M354" s="47"/>
      <c r="N354" s="49"/>
      <c r="O354" s="49"/>
      <c r="P354" s="49"/>
      <c r="Q354" s="49"/>
      <c r="R354" s="44"/>
      <c r="S354" s="44"/>
      <c r="T354" s="44"/>
      <c r="U354" s="44"/>
      <c r="V354" s="44"/>
      <c r="W354" s="44"/>
      <c r="X354" s="44"/>
      <c r="Y354" s="44"/>
      <c r="Z354" s="44"/>
      <c r="AA354" s="44"/>
      <c r="AB354" s="44"/>
      <c r="AC354" s="44"/>
      <c r="AD354" s="44"/>
      <c r="AE354" s="44"/>
      <c r="AF354" s="44"/>
    </row>
    <row r="355" spans="2:32" ht="14.4">
      <c r="B355" s="47"/>
      <c r="C355" s="47"/>
      <c r="D355" s="48"/>
      <c r="E355" s="48"/>
      <c r="F355" s="48"/>
      <c r="G355" s="48"/>
      <c r="H355" s="49"/>
      <c r="I355" s="49"/>
      <c r="J355" s="47"/>
      <c r="K355" s="47"/>
      <c r="L355" s="48"/>
      <c r="M355" s="47"/>
      <c r="N355" s="49"/>
      <c r="O355" s="49"/>
      <c r="P355" s="49"/>
      <c r="Q355" s="49"/>
      <c r="R355" s="44"/>
      <c r="S355" s="44"/>
      <c r="T355" s="44"/>
      <c r="U355" s="44"/>
      <c r="V355" s="44"/>
      <c r="W355" s="44"/>
      <c r="X355" s="44"/>
      <c r="Y355" s="44"/>
      <c r="Z355" s="44"/>
      <c r="AA355" s="44"/>
      <c r="AB355" s="44"/>
      <c r="AC355" s="44"/>
      <c r="AD355" s="44"/>
      <c r="AE355" s="44"/>
      <c r="AF355" s="44"/>
    </row>
    <row r="356" spans="2:32" ht="14.4">
      <c r="B356" s="47"/>
      <c r="C356" s="47"/>
      <c r="D356" s="48"/>
      <c r="E356" s="48"/>
      <c r="F356" s="48"/>
      <c r="G356" s="48"/>
      <c r="H356" s="49"/>
      <c r="I356" s="49"/>
      <c r="J356" s="47"/>
      <c r="K356" s="47"/>
      <c r="L356" s="48"/>
      <c r="M356" s="47"/>
      <c r="N356" s="49"/>
      <c r="O356" s="49"/>
      <c r="P356" s="49"/>
      <c r="Q356" s="49"/>
      <c r="R356" s="44"/>
      <c r="S356" s="44"/>
      <c r="T356" s="44"/>
      <c r="U356" s="44"/>
      <c r="V356" s="44"/>
      <c r="W356" s="44"/>
      <c r="X356" s="44"/>
      <c r="Y356" s="44"/>
      <c r="Z356" s="44"/>
      <c r="AA356" s="44"/>
      <c r="AB356" s="44"/>
      <c r="AC356" s="44"/>
      <c r="AD356" s="44"/>
      <c r="AE356" s="44"/>
      <c r="AF356" s="44"/>
    </row>
    <row r="357" spans="2:32" ht="14.4">
      <c r="B357" s="47"/>
      <c r="C357" s="47"/>
      <c r="D357" s="48"/>
      <c r="E357" s="48"/>
      <c r="F357" s="48"/>
      <c r="G357" s="48"/>
      <c r="H357" s="49"/>
      <c r="I357" s="49"/>
      <c r="J357" s="47"/>
      <c r="K357" s="47"/>
      <c r="L357" s="48"/>
      <c r="M357" s="47"/>
      <c r="N357" s="49"/>
      <c r="O357" s="49"/>
      <c r="P357" s="49"/>
      <c r="Q357" s="49"/>
      <c r="R357" s="44"/>
      <c r="S357" s="44"/>
      <c r="T357" s="44"/>
      <c r="U357" s="44"/>
      <c r="V357" s="44"/>
      <c r="W357" s="44"/>
      <c r="X357" s="44"/>
      <c r="Y357" s="44"/>
      <c r="Z357" s="44"/>
      <c r="AA357" s="44"/>
      <c r="AB357" s="44"/>
      <c r="AC357" s="44"/>
      <c r="AD357" s="44"/>
      <c r="AE357" s="44"/>
      <c r="AF357" s="44"/>
    </row>
    <row r="358" spans="2:32" ht="14.4">
      <c r="B358" s="47"/>
      <c r="C358" s="47"/>
      <c r="D358" s="48"/>
      <c r="E358" s="48"/>
      <c r="F358" s="48"/>
      <c r="G358" s="48"/>
      <c r="H358" s="49"/>
      <c r="I358" s="49"/>
      <c r="J358" s="47"/>
      <c r="K358" s="47"/>
      <c r="L358" s="48"/>
      <c r="M358" s="47"/>
      <c r="N358" s="49"/>
      <c r="O358" s="49"/>
      <c r="P358" s="49"/>
      <c r="Q358" s="49"/>
      <c r="R358" s="44"/>
      <c r="S358" s="44"/>
      <c r="T358" s="44"/>
      <c r="U358" s="44"/>
      <c r="V358" s="44"/>
      <c r="W358" s="44"/>
      <c r="X358" s="44"/>
      <c r="Y358" s="44"/>
      <c r="Z358" s="44"/>
      <c r="AA358" s="44"/>
      <c r="AB358" s="44"/>
      <c r="AC358" s="44"/>
      <c r="AD358" s="44"/>
      <c r="AE358" s="44"/>
      <c r="AF358" s="44"/>
    </row>
    <row r="359" spans="2:32" ht="1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row>
    <row r="360" spans="2:32" ht="1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row>
    <row r="361" spans="2:32" ht="1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row>
    <row r="362" spans="2:32" ht="1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row>
    <row r="363" spans="2:32" ht="1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row>
    <row r="364" spans="2:32" ht="1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row>
    <row r="365" spans="2:32" ht="1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row>
    <row r="366" spans="2:32" ht="1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row>
    <row r="367" spans="2:32" ht="1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row>
    <row r="368" spans="2:32" ht="1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row>
    <row r="369" spans="2:32" ht="1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row>
    <row r="370" spans="2:32" ht="1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row>
    <row r="371" spans="2:32" ht="1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row>
    <row r="372" spans="2:32" ht="1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row>
    <row r="373" spans="2:32" ht="1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row>
    <row r="374" spans="2:32" ht="1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row>
    <row r="375" spans="2:32" ht="1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row>
    <row r="376" spans="2:32" ht="1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row>
    <row r="377" spans="2:32" ht="1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row>
    <row r="378" spans="2:32" ht="1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row>
    <row r="379" spans="2:32" ht="1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row>
    <row r="380" spans="2:32" ht="1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row>
    <row r="381" spans="2:32" ht="1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row>
    <row r="382" spans="2:32" ht="1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row>
    <row r="383" spans="2:32" ht="1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row>
    <row r="384" spans="2:32" ht="1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row>
    <row r="385" spans="2:32" ht="1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row>
    <row r="386" spans="2:32" ht="1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row>
    <row r="387" spans="2:32" ht="1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row>
    <row r="388" spans="2:32" ht="1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row>
    <row r="389" spans="2:32" ht="1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row>
    <row r="390" spans="2:32" ht="1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row>
  </sheetData>
  <sheetProtection sheet="1" sort="0" autoFilter="0" pivotTables="0"/>
  <autoFilter ref="B9:Q286" xr:uid="{46D1C78E-E417-4656-84EE-3B62A83F4E40}">
    <sortState xmlns:xlrd2="http://schemas.microsoft.com/office/spreadsheetml/2017/richdata2" ref="B10:Q286">
      <sortCondition ref="B9:B286"/>
    </sortState>
  </autoFilter>
  <mergeCells count="1">
    <mergeCell ref="B3:J4"/>
  </mergeCells>
  <dataValidations count="1">
    <dataValidation type="list" allowBlank="1" showInputMessage="1" showErrorMessage="1" prompt="Select the appropriate category with the system from the list." sqref="G287" xr:uid="{213965AE-5770-4A34-9646-33975EA73115}">
      <formula1>INDIRECT(F287)</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Select your country from the drop down list." xr:uid="{9B001E47-5F81-4530-82E7-DE1B08EE497F}">
          <x14:formula1>
            <xm:f>'Filter Data'!$A$2:$A$16</xm:f>
          </x14:formula1>
          <xm:sqref>B287</xm:sqref>
        </x14:dataValidation>
        <x14:dataValidation type="list" allowBlank="1" showInputMessage="1" showErrorMessage="1" prompt="Select the appropriate system from the drop down list." xr:uid="{98A5D9AF-0907-4971-85E9-E737871DEAE5}">
          <x14:formula1>
            <xm:f>'Filter Data'!$D$2:$D$8</xm:f>
          </x14:formula1>
          <xm:sqref>F287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BA429-13ED-4C3C-B6B1-B075720DD3DB}">
  <sheetPr>
    <tabColor theme="8" tint="0.59999389629810485"/>
  </sheetPr>
  <dimension ref="A1:BC245"/>
  <sheetViews>
    <sheetView zoomScale="120" zoomScaleNormal="120" workbookViewId="0">
      <pane ySplit="10" topLeftCell="A24" activePane="bottomLeft" state="frozen"/>
      <selection activeCell="D15" sqref="D15"/>
      <selection pane="bottomLeft" activeCell="D15" sqref="D15"/>
    </sheetView>
  </sheetViews>
  <sheetFormatPr defaultColWidth="8.77734375" defaultRowHeight="13.8" outlineLevelRow="1"/>
  <cols>
    <col min="1" max="1" width="2.77734375" style="28" customWidth="1"/>
    <col min="2" max="2" width="14.44140625" style="8" bestFit="1" customWidth="1"/>
    <col min="3" max="3" width="16.21875" style="8" customWidth="1"/>
    <col min="4" max="4" width="33.5546875" style="8" bestFit="1" customWidth="1"/>
    <col min="5" max="5" width="17.77734375" style="8" customWidth="1"/>
    <col min="6" max="6" width="12.21875" style="8" customWidth="1"/>
    <col min="7" max="8" width="15.77734375" style="10" customWidth="1"/>
    <col min="9" max="9" width="15.44140625" style="10" customWidth="1"/>
    <col min="10" max="10" width="15.77734375" style="10" customWidth="1"/>
    <col min="11" max="11" width="10.77734375" style="10" customWidth="1"/>
    <col min="12" max="12" width="9.77734375" style="10" customWidth="1"/>
    <col min="13" max="13" width="10.5546875" style="10" customWidth="1"/>
    <col min="14" max="14" width="19" style="10" customWidth="1"/>
    <col min="15" max="15" width="22.21875" style="10" customWidth="1"/>
    <col min="16" max="16384" width="8.77734375" style="10"/>
  </cols>
  <sheetData>
    <row r="1" spans="1:55" customFormat="1" ht="14.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row>
    <row r="2" spans="1:55" customFormat="1" ht="23.4">
      <c r="A2" s="19"/>
      <c r="B2" s="30" t="s">
        <v>399</v>
      </c>
      <c r="C2" s="30"/>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row>
    <row r="3" spans="1:55" customFormat="1" ht="14.4">
      <c r="A3" s="19"/>
      <c r="B3" s="193" t="s">
        <v>427</v>
      </c>
      <c r="C3" s="193"/>
      <c r="D3" s="193"/>
      <c r="E3" s="193"/>
      <c r="F3" s="193"/>
      <c r="G3" s="193"/>
      <c r="H3" s="193"/>
      <c r="I3" s="193"/>
      <c r="J3" s="193"/>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row>
    <row r="4" spans="1:55" customFormat="1" ht="14.4">
      <c r="A4" s="19"/>
      <c r="B4" s="193"/>
      <c r="C4" s="193"/>
      <c r="D4" s="193"/>
      <c r="E4" s="193"/>
      <c r="F4" s="193"/>
      <c r="G4" s="193"/>
      <c r="H4" s="193"/>
      <c r="I4" s="193"/>
      <c r="J4" s="193"/>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row>
    <row r="5" spans="1:55" customFormat="1" ht="14.4">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row>
    <row r="6" spans="1:55" customFormat="1" ht="14.4">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row>
    <row r="7" spans="1:55" customFormat="1" ht="14.4">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row>
    <row r="8" spans="1:55" customFormat="1" ht="15" thickBo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1:55" customFormat="1" ht="14.4">
      <c r="A9" s="19"/>
      <c r="B9" s="26"/>
      <c r="C9" s="22"/>
      <c r="D9" s="22"/>
      <c r="E9" s="208" t="s">
        <v>354</v>
      </c>
      <c r="F9" s="24"/>
      <c r="G9" s="205" t="s">
        <v>394</v>
      </c>
      <c r="H9" s="206"/>
      <c r="I9" s="206"/>
      <c r="J9" s="207"/>
      <c r="K9" s="205" t="s">
        <v>395</v>
      </c>
      <c r="L9" s="206"/>
      <c r="M9" s="207"/>
      <c r="N9" s="39"/>
      <c r="O9" s="31"/>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1:55" customFormat="1" ht="16.2" thickBot="1">
      <c r="A10" s="19"/>
      <c r="B10" s="27" t="s">
        <v>0</v>
      </c>
      <c r="C10" s="23" t="s">
        <v>230</v>
      </c>
      <c r="D10" s="23" t="s">
        <v>357</v>
      </c>
      <c r="E10" s="209"/>
      <c r="F10" s="25" t="s">
        <v>5</v>
      </c>
      <c r="G10" s="20">
        <v>2019</v>
      </c>
      <c r="H10" s="20">
        <v>2020</v>
      </c>
      <c r="I10" s="20">
        <v>2021</v>
      </c>
      <c r="J10" s="23">
        <v>2022</v>
      </c>
      <c r="K10" s="20">
        <v>2023</v>
      </c>
      <c r="L10" s="20">
        <v>2024</v>
      </c>
      <c r="M10" s="23">
        <v>2025</v>
      </c>
      <c r="N10" s="20" t="s">
        <v>454</v>
      </c>
      <c r="O10" s="21" t="s">
        <v>155</v>
      </c>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1:55" ht="14.4" outlineLevel="1">
      <c r="B11" s="2" t="s">
        <v>145</v>
      </c>
      <c r="C11" s="3" t="s">
        <v>109</v>
      </c>
      <c r="D11" s="3" t="s">
        <v>409</v>
      </c>
      <c r="E11" s="2" t="s">
        <v>359</v>
      </c>
      <c r="F11" s="29" t="str">
        <f>_xlfn.XLOOKUP(B11,'Filter Data'!$A$1:$A$16,'Filter Data'!$M$1:$M$16," ")</f>
        <v>AOA</v>
      </c>
      <c r="G11" s="5">
        <f>SUMIFS('Complete Nutrition Data'!$Q:$Q,'Complete Nutrition Data'!$B:$B,$B11,'Complete Nutrition Data'!$F:$F,$C11,'Complete Nutrition Data'!$G:$G,$D11,'Complete Nutrition Data'!$C:$C,G$10,'Complete Nutrition Data'!$J:$J,"Direct")</f>
        <v>0</v>
      </c>
      <c r="H11" s="5">
        <f>SUMIFS('Complete Nutrition Data'!$Q:$Q,'Complete Nutrition Data'!$B:$B,$B11,'Complete Nutrition Data'!$F:$F,$C11,'Complete Nutrition Data'!$G:$G,$D11,'Complete Nutrition Data'!$C:$C,H$10,'Complete Nutrition Data'!$J:$J,"Direct")</f>
        <v>0</v>
      </c>
      <c r="I11" s="5">
        <f>SUMIFS('Complete Nutrition Data'!$Q:$Q,'Complete Nutrition Data'!$B:$B,$B11,'Complete Nutrition Data'!$F:$F,$C11,'Complete Nutrition Data'!$G:$G,$D11,'Complete Nutrition Data'!$C:$C,I$10,'Complete Nutrition Data'!$J:$J,"Direct")</f>
        <v>0</v>
      </c>
      <c r="J11" s="5">
        <f>SUMIFS('Complete Nutrition Data'!$Q:$Q,'Complete Nutrition Data'!$B:$B,$B11,'Complete Nutrition Data'!$F:$F,$C11,'Complete Nutrition Data'!$G:$G,$D11,'Complete Nutrition Data'!$C:$C,J$10,'Complete Nutrition Data'!$J:$J,"Direct")</f>
        <v>0</v>
      </c>
      <c r="K11" s="5">
        <f>SUMIFS('Complete Nutrition Data'!$Q:$Q,'Complete Nutrition Data'!$B:$B,$B11,'Complete Nutrition Data'!$F:$F,$C11,'Complete Nutrition Data'!$G:$G,$D11,'Complete Nutrition Data'!$C:$C,K$10,'Complete Nutrition Data'!$J:$J,"Direct")</f>
        <v>0</v>
      </c>
      <c r="L11" s="5">
        <f>SUMIFS('Complete Nutrition Data'!$Q:$Q,'Complete Nutrition Data'!$B:$B,$B11,'Complete Nutrition Data'!$F:$F,$C11,'Complete Nutrition Data'!$G:$G,$D11,'Complete Nutrition Data'!$C:$C,L$10,'Complete Nutrition Data'!$J:$J,"Direct")</f>
        <v>0</v>
      </c>
      <c r="M11" s="5">
        <f>SUMIFS('Complete Nutrition Data'!$Q:$Q,'Complete Nutrition Data'!$B:$B,$B11,'Complete Nutrition Data'!$F:$F,$C11,'Complete Nutrition Data'!$G:$G,$D11,'Complete Nutrition Data'!$C:$C,M$10,'Complete Nutrition Data'!$J:$J,"Direct")</f>
        <v>0</v>
      </c>
      <c r="N11" s="5">
        <f t="shared" ref="N11:N38" si="0">SUM(E11:K11)</f>
        <v>0</v>
      </c>
      <c r="O11" s="5"/>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row>
    <row r="12" spans="1:55" ht="14.4" outlineLevel="1">
      <c r="B12" s="2" t="s">
        <v>145</v>
      </c>
      <c r="C12" s="2" t="s">
        <v>232</v>
      </c>
      <c r="D12" s="3" t="s">
        <v>346</v>
      </c>
      <c r="E12" s="2" t="s">
        <v>359</v>
      </c>
      <c r="F12" s="29" t="str">
        <f>_xlfn.XLOOKUP(B12,'Filter Data'!$A$1:$A$16,'Filter Data'!$M$1:$M$16," ")</f>
        <v>AOA</v>
      </c>
      <c r="G12" s="5">
        <f>SUMIFS('Complete Nutrition Data'!$Q:$Q,'Complete Nutrition Data'!$B:$B,$B12,'Complete Nutrition Data'!$F:$F,$C12,'Complete Nutrition Data'!$G:$G,$D12,'Complete Nutrition Data'!$C:$C,$G$10,'Complete Nutrition Data'!$J:$J,"Direct")</f>
        <v>0</v>
      </c>
      <c r="H12" s="5">
        <f>SUMIFS('Complete Nutrition Data'!$Q:$Q,'Complete Nutrition Data'!$B:$B,$B12,'Complete Nutrition Data'!$F:$F,$C12,'Complete Nutrition Data'!$G:$G,$D12,'Complete Nutrition Data'!$C:$C,$H$10,'Complete Nutrition Data'!$J:$J,"Direct")</f>
        <v>0</v>
      </c>
      <c r="I12" s="5">
        <f>SUMIFS('Complete Nutrition Data'!$Q:$Q,'Complete Nutrition Data'!$B:$B,$B12,'Complete Nutrition Data'!$F:$F,$C12,'Complete Nutrition Data'!$G:$G,$D12,'Complete Nutrition Data'!$C:$C,I$10,'Complete Nutrition Data'!$J:$J,"Direct")</f>
        <v>0</v>
      </c>
      <c r="J12" s="5">
        <f>SUMIFS('Complete Nutrition Data'!$Q:$Q,'Complete Nutrition Data'!$B:$B,$B12,'Complete Nutrition Data'!$F:$F,$C12,'Complete Nutrition Data'!$G:$G,$D12,'Complete Nutrition Data'!$C:$C,J$10,'Complete Nutrition Data'!$J:$J,"Direct")</f>
        <v>0</v>
      </c>
      <c r="K12" s="5">
        <f>SUMIFS('Complete Nutrition Data'!$Q:$Q,'Complete Nutrition Data'!$B:$B,$B12,'Complete Nutrition Data'!$F:$F,$C12,'Complete Nutrition Data'!$G:$G,$D12,'Complete Nutrition Data'!$C:$C,K$10,'Complete Nutrition Data'!$J:$J,"Direct")</f>
        <v>0</v>
      </c>
      <c r="L12" s="5">
        <f>SUMIFS('Complete Nutrition Data'!$Q:$Q,'Complete Nutrition Data'!$B:$B,$B12,'Complete Nutrition Data'!$F:$F,$C12,'Complete Nutrition Data'!$G:$G,$D12,'Complete Nutrition Data'!$C:$C,L$10,'Complete Nutrition Data'!$J:$J,"Direct")</f>
        <v>0</v>
      </c>
      <c r="M12" s="5">
        <f>SUMIFS('Complete Nutrition Data'!$Q:$Q,'Complete Nutrition Data'!$B:$B,$B12,'Complete Nutrition Data'!$F:$F,$C12,'Complete Nutrition Data'!$G:$G,$D12,'Complete Nutrition Data'!$C:$C,M$10,'Complete Nutrition Data'!$J:$J,"Direct")</f>
        <v>0</v>
      </c>
      <c r="N12" s="5">
        <f t="shared" si="0"/>
        <v>0</v>
      </c>
      <c r="O12" s="5"/>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row>
    <row r="13" spans="1:55" ht="14.4" outlineLevel="1">
      <c r="B13" s="2" t="s">
        <v>145</v>
      </c>
      <c r="C13" s="3" t="s">
        <v>187</v>
      </c>
      <c r="D13" s="3" t="s">
        <v>408</v>
      </c>
      <c r="E13" s="2" t="s">
        <v>359</v>
      </c>
      <c r="F13" s="29" t="str">
        <f>_xlfn.XLOOKUP(B13,'Filter Data'!$A$1:$A$16,'Filter Data'!$M$1:$M$16," ")</f>
        <v>AOA</v>
      </c>
      <c r="G13" s="5">
        <f>SUMIFS('Complete Nutrition Data'!$Q:$Q,'Complete Nutrition Data'!$B:$B,$B13,'Complete Nutrition Data'!$F:$F,$C13,'Complete Nutrition Data'!$G:$G,$D13,'Complete Nutrition Data'!$C:$C,$G$10,'Complete Nutrition Data'!$J:$J,"Direct")</f>
        <v>0</v>
      </c>
      <c r="H13" s="5">
        <f>SUMIFS('Complete Nutrition Data'!$Q:$Q,'Complete Nutrition Data'!$B:$B,$B13,'Complete Nutrition Data'!$F:$F,$C13,'Complete Nutrition Data'!$G:$G,$D13,'Complete Nutrition Data'!$C:$C,$H$10,'Complete Nutrition Data'!$J:$J,"Direct")</f>
        <v>0</v>
      </c>
      <c r="I13" s="5">
        <f>SUMIFS('Complete Nutrition Data'!$Q:$Q,'Complete Nutrition Data'!$B:$B,$B13,'Complete Nutrition Data'!$F:$F,$C13,'Complete Nutrition Data'!$G:$G,$D13,'Complete Nutrition Data'!$C:$C,I$10,'Complete Nutrition Data'!$J:$J,"Direct")</f>
        <v>0</v>
      </c>
      <c r="J13" s="5">
        <f>SUMIFS('Complete Nutrition Data'!$Q:$Q,'Complete Nutrition Data'!$B:$B,$B13,'Complete Nutrition Data'!$F:$F,$C13,'Complete Nutrition Data'!$G:$G,$D13,'Complete Nutrition Data'!$C:$C,J$10,'Complete Nutrition Data'!$J:$J,"Direct")</f>
        <v>0</v>
      </c>
      <c r="K13" s="5">
        <f>SUMIFS('Complete Nutrition Data'!$Q:$Q,'Complete Nutrition Data'!$B:$B,$B13,'Complete Nutrition Data'!$F:$F,$C13,'Complete Nutrition Data'!$G:$G,$D13,'Complete Nutrition Data'!$C:$C,K$10,'Complete Nutrition Data'!$J:$J,"Direct")</f>
        <v>0</v>
      </c>
      <c r="L13" s="5">
        <f>SUMIFS('Complete Nutrition Data'!$Q:$Q,'Complete Nutrition Data'!$B:$B,$B13,'Complete Nutrition Data'!$F:$F,$C13,'Complete Nutrition Data'!$G:$G,$D13,'Complete Nutrition Data'!$C:$C,L$10,'Complete Nutrition Data'!$J:$J,"Direct")</f>
        <v>0</v>
      </c>
      <c r="M13" s="5">
        <f>SUMIFS('Complete Nutrition Data'!$Q:$Q,'Complete Nutrition Data'!$B:$B,$B13,'Complete Nutrition Data'!$F:$F,$C13,'Complete Nutrition Data'!$G:$G,$D13,'Complete Nutrition Data'!$C:$C,M$10,'Complete Nutrition Data'!$J:$J,"Direct")</f>
        <v>0</v>
      </c>
      <c r="N13" s="5">
        <f t="shared" si="0"/>
        <v>0</v>
      </c>
      <c r="O13" s="5"/>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row>
    <row r="14" spans="1:55" ht="14.4" outlineLevel="1">
      <c r="B14" s="2" t="s">
        <v>145</v>
      </c>
      <c r="C14" s="4" t="s">
        <v>187</v>
      </c>
      <c r="D14" s="4" t="s">
        <v>406</v>
      </c>
      <c r="E14" s="2" t="s">
        <v>359</v>
      </c>
      <c r="F14" s="29" t="str">
        <f>_xlfn.XLOOKUP(B14,'Filter Data'!$A$1:$A$16,'Filter Data'!$M$1:$M$16," ")</f>
        <v>AOA</v>
      </c>
      <c r="G14" s="5">
        <f>SUMIFS('Complete Nutrition Data'!$Q:$Q,'Complete Nutrition Data'!$B:$B,$B14,'Complete Nutrition Data'!$F:$F,$C14,'Complete Nutrition Data'!$G:$G,$D14,'Complete Nutrition Data'!$C:$C,$G$10,'Complete Nutrition Data'!$J:$J,"Direct")</f>
        <v>0</v>
      </c>
      <c r="H14" s="5">
        <f>SUMIFS('Complete Nutrition Data'!$Q:$Q,'Complete Nutrition Data'!$B:$B,$B14,'Complete Nutrition Data'!$F:$F,$C14,'Complete Nutrition Data'!$G:$G,$D14,'Complete Nutrition Data'!$C:$C,$H$10,'Complete Nutrition Data'!$J:$J,"Direct")</f>
        <v>0</v>
      </c>
      <c r="I14" s="5">
        <f>SUMIFS('Complete Nutrition Data'!$Q:$Q,'Complete Nutrition Data'!$B:$B,$B14,'Complete Nutrition Data'!$F:$F,$C14,'Complete Nutrition Data'!$G:$G,$D14,'Complete Nutrition Data'!$C:$C,I$10,'Complete Nutrition Data'!$J:$J,"Direct")</f>
        <v>0</v>
      </c>
      <c r="J14" s="5">
        <f>SUMIFS('Complete Nutrition Data'!$Q:$Q,'Complete Nutrition Data'!$B:$B,$B14,'Complete Nutrition Data'!$F:$F,$C14,'Complete Nutrition Data'!$G:$G,$D14,'Complete Nutrition Data'!$C:$C,J$10,'Complete Nutrition Data'!$J:$J,"Direct")</f>
        <v>0</v>
      </c>
      <c r="K14" s="5">
        <f>SUMIFS('Complete Nutrition Data'!$Q:$Q,'Complete Nutrition Data'!$B:$B,$B14,'Complete Nutrition Data'!$F:$F,$C14,'Complete Nutrition Data'!$G:$G,$D14,'Complete Nutrition Data'!$C:$C,K$10,'Complete Nutrition Data'!$J:$J,"Direct")</f>
        <v>0</v>
      </c>
      <c r="L14" s="5">
        <f>SUMIFS('Complete Nutrition Data'!$Q:$Q,'Complete Nutrition Data'!$B:$B,$B14,'Complete Nutrition Data'!$F:$F,$C14,'Complete Nutrition Data'!$G:$G,$D14,'Complete Nutrition Data'!$C:$C,L$10,'Complete Nutrition Data'!$J:$J,"Direct")</f>
        <v>0</v>
      </c>
      <c r="M14" s="5">
        <f>SUMIFS('Complete Nutrition Data'!$Q:$Q,'Complete Nutrition Data'!$B:$B,$B14,'Complete Nutrition Data'!$F:$F,$C14,'Complete Nutrition Data'!$G:$G,$D14,'Complete Nutrition Data'!$C:$C,M$10,'Complete Nutrition Data'!$J:$J,"Direct")</f>
        <v>0</v>
      </c>
      <c r="N14" s="5">
        <f t="shared" si="0"/>
        <v>0</v>
      </c>
      <c r="O14" s="5"/>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row>
    <row r="15" spans="1:55" ht="14.4" outlineLevel="1">
      <c r="B15" s="2" t="s">
        <v>143</v>
      </c>
      <c r="C15" s="3" t="s">
        <v>109</v>
      </c>
      <c r="D15" s="3" t="s">
        <v>409</v>
      </c>
      <c r="E15" s="2" t="s">
        <v>359</v>
      </c>
      <c r="F15" s="29" t="str">
        <f>_xlfn.XLOOKUP(B15,'Filter Data'!$A$1:$A$16,'Filter Data'!$M$1:$M$16," ")</f>
        <v>BWP</v>
      </c>
      <c r="G15" s="5">
        <f>SUMIFS('Complete Nutrition Data'!$Q:$Q,'Complete Nutrition Data'!$B:$B,$B15,'Complete Nutrition Data'!$F:$F,$C15,'Complete Nutrition Data'!$G:$G,$D15,'Complete Nutrition Data'!$C:$C,$G$10,'Complete Nutrition Data'!$J:$J,"Direct")</f>
        <v>0</v>
      </c>
      <c r="H15" s="5">
        <f>SUMIFS('Complete Nutrition Data'!$Q:$Q,'Complete Nutrition Data'!$B:$B,$B15,'Complete Nutrition Data'!$F:$F,$C15,'Complete Nutrition Data'!$G:$G,$D15,'Complete Nutrition Data'!$C:$C,$H$10,'Complete Nutrition Data'!$J:$J,"Direct")</f>
        <v>0</v>
      </c>
      <c r="I15" s="5">
        <f>SUMIFS('Complete Nutrition Data'!$Q:$Q,'Complete Nutrition Data'!$B:$B,$B15,'Complete Nutrition Data'!$F:$F,$C15,'Complete Nutrition Data'!$G:$G,$D15,'Complete Nutrition Data'!$C:$C,I$10,'Complete Nutrition Data'!$J:$J,"Direct")</f>
        <v>0</v>
      </c>
      <c r="J15" s="5">
        <f>SUMIFS('Complete Nutrition Data'!$Q:$Q,'Complete Nutrition Data'!$B:$B,$B15,'Complete Nutrition Data'!$F:$F,$C15,'Complete Nutrition Data'!$G:$G,$D15,'Complete Nutrition Data'!$C:$C,J$10,'Complete Nutrition Data'!$J:$J,"Direct")</f>
        <v>0</v>
      </c>
      <c r="K15" s="5">
        <f>SUMIFS('Complete Nutrition Data'!$Q:$Q,'Complete Nutrition Data'!$B:$B,$B15,'Complete Nutrition Data'!$F:$F,$C15,'Complete Nutrition Data'!$G:$G,$D15,'Complete Nutrition Data'!$C:$C,K$10,'Complete Nutrition Data'!$J:$J,"Direct")</f>
        <v>0</v>
      </c>
      <c r="L15" s="5">
        <f>SUMIFS('Complete Nutrition Data'!$Q:$Q,'Complete Nutrition Data'!$B:$B,$B15,'Complete Nutrition Data'!$F:$F,$C15,'Complete Nutrition Data'!$G:$G,$D15,'Complete Nutrition Data'!$C:$C,L$10,'Complete Nutrition Data'!$J:$J,"Direct")</f>
        <v>0</v>
      </c>
      <c r="M15" s="5">
        <f>SUMIFS('Complete Nutrition Data'!$Q:$Q,'Complete Nutrition Data'!$B:$B,$B15,'Complete Nutrition Data'!$F:$F,$C15,'Complete Nutrition Data'!$G:$G,$D15,'Complete Nutrition Data'!$C:$C,M$10,'Complete Nutrition Data'!$J:$J,"Direct")</f>
        <v>0</v>
      </c>
      <c r="N15" s="5">
        <f t="shared" si="0"/>
        <v>0</v>
      </c>
      <c r="O15" s="5"/>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row>
    <row r="16" spans="1:55" ht="14.4" outlineLevel="1">
      <c r="B16" s="2" t="s">
        <v>143</v>
      </c>
      <c r="C16" s="4" t="s">
        <v>232</v>
      </c>
      <c r="D16" s="3" t="s">
        <v>346</v>
      </c>
      <c r="E16" s="2" t="s">
        <v>359</v>
      </c>
      <c r="F16" s="29" t="str">
        <f>_xlfn.XLOOKUP(B16,'Filter Data'!$A$1:$A$16,'Filter Data'!$M$1:$M$16," ")</f>
        <v>BWP</v>
      </c>
      <c r="G16" s="5">
        <f>SUMIFS('Complete Nutrition Data'!$Q:$Q,'Complete Nutrition Data'!$B:$B,$B16,'Complete Nutrition Data'!$F:$F,$C16,'Complete Nutrition Data'!$G:$G,$D16,'Complete Nutrition Data'!$C:$C,$G$10,'Complete Nutrition Data'!$J:$J,"Direct")</f>
        <v>0</v>
      </c>
      <c r="H16" s="5">
        <f>SUMIFS('Complete Nutrition Data'!$Q:$Q,'Complete Nutrition Data'!$B:$B,$B16,'Complete Nutrition Data'!$F:$F,$C16,'Complete Nutrition Data'!$G:$G,$D16,'Complete Nutrition Data'!$C:$C,$H$10,'Complete Nutrition Data'!$J:$J,"Direct")</f>
        <v>0</v>
      </c>
      <c r="I16" s="5">
        <f>SUMIFS('Complete Nutrition Data'!$Q:$Q,'Complete Nutrition Data'!$B:$B,$B16,'Complete Nutrition Data'!$F:$F,$C16,'Complete Nutrition Data'!$G:$G,$D16,'Complete Nutrition Data'!$C:$C,I$10,'Complete Nutrition Data'!$J:$J,"Direct")</f>
        <v>0</v>
      </c>
      <c r="J16" s="5">
        <f>SUMIFS('Complete Nutrition Data'!$Q:$Q,'Complete Nutrition Data'!$B:$B,$B16,'Complete Nutrition Data'!$F:$F,$C16,'Complete Nutrition Data'!$G:$G,$D16,'Complete Nutrition Data'!$C:$C,J$10,'Complete Nutrition Data'!$J:$J,"Direct")</f>
        <v>0</v>
      </c>
      <c r="K16" s="5">
        <f>SUMIFS('Complete Nutrition Data'!$Q:$Q,'Complete Nutrition Data'!$B:$B,$B16,'Complete Nutrition Data'!$F:$F,$C16,'Complete Nutrition Data'!$G:$G,$D16,'Complete Nutrition Data'!$C:$C,K$10,'Complete Nutrition Data'!$J:$J,"Direct")</f>
        <v>0</v>
      </c>
      <c r="L16" s="5">
        <f>SUMIFS('Complete Nutrition Data'!$Q:$Q,'Complete Nutrition Data'!$B:$B,$B16,'Complete Nutrition Data'!$F:$F,$C16,'Complete Nutrition Data'!$G:$G,$D16,'Complete Nutrition Data'!$C:$C,L$10,'Complete Nutrition Data'!$J:$J,"Direct")</f>
        <v>0</v>
      </c>
      <c r="M16" s="5">
        <f>SUMIFS('Complete Nutrition Data'!$Q:$Q,'Complete Nutrition Data'!$B:$B,$B16,'Complete Nutrition Data'!$F:$F,$C16,'Complete Nutrition Data'!$G:$G,$D16,'Complete Nutrition Data'!$C:$C,M$10,'Complete Nutrition Data'!$J:$J,"Direct")</f>
        <v>0</v>
      </c>
      <c r="N16" s="5">
        <f t="shared" si="0"/>
        <v>0</v>
      </c>
      <c r="O16" s="5"/>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row>
    <row r="17" spans="2:55" ht="14.4" outlineLevel="1">
      <c r="B17" s="2" t="s">
        <v>143</v>
      </c>
      <c r="C17" s="4" t="s">
        <v>187</v>
      </c>
      <c r="D17" s="4" t="s">
        <v>408</v>
      </c>
      <c r="E17" s="2" t="s">
        <v>359</v>
      </c>
      <c r="F17" s="29" t="str">
        <f>_xlfn.XLOOKUP(B17,'Filter Data'!$A$1:$A$16,'Filter Data'!$M$1:$M$16," ")</f>
        <v>BWP</v>
      </c>
      <c r="G17" s="5">
        <f>SUMIFS('Complete Nutrition Data'!$Q:$Q,'Complete Nutrition Data'!$B:$B,$B17,'Complete Nutrition Data'!$F:$F,$C17,'Complete Nutrition Data'!$G:$G,$D17,'Complete Nutrition Data'!$C:$C,$G$10,'Complete Nutrition Data'!$J:$J,"Direct")</f>
        <v>594000</v>
      </c>
      <c r="H17" s="5">
        <f>SUMIFS('Complete Nutrition Data'!$Q:$Q,'Complete Nutrition Data'!$B:$B,$B17,'Complete Nutrition Data'!$F:$F,$C17,'Complete Nutrition Data'!$G:$G,$D17,'Complete Nutrition Data'!$C:$C,$H$10,'Complete Nutrition Data'!$J:$J,"Direct")</f>
        <v>594000</v>
      </c>
      <c r="I17" s="5">
        <f>SUMIFS('Complete Nutrition Data'!$Q:$Q,'Complete Nutrition Data'!$B:$B,$B17,'Complete Nutrition Data'!$F:$F,$C17,'Complete Nutrition Data'!$G:$G,$D17,'Complete Nutrition Data'!$C:$C,I$10,'Complete Nutrition Data'!$J:$J,"Direct")</f>
        <v>600000</v>
      </c>
      <c r="J17" s="5">
        <f>SUMIFS('Complete Nutrition Data'!$Q:$Q,'Complete Nutrition Data'!$B:$B,$B17,'Complete Nutrition Data'!$F:$F,$C17,'Complete Nutrition Data'!$G:$G,$D17,'Complete Nutrition Data'!$C:$C,J$10,'Complete Nutrition Data'!$J:$J,"Direct")</f>
        <v>13024000</v>
      </c>
      <c r="K17" s="5">
        <f>SUMIFS('Complete Nutrition Data'!$Q:$Q,'Complete Nutrition Data'!$B:$B,$B17,'Complete Nutrition Data'!$F:$F,$C17,'Complete Nutrition Data'!$G:$G,$D17,'Complete Nutrition Data'!$C:$C,K$10,'Complete Nutrition Data'!$J:$J,"Direct")</f>
        <v>0</v>
      </c>
      <c r="L17" s="5">
        <f>SUMIFS('Complete Nutrition Data'!$Q:$Q,'Complete Nutrition Data'!$B:$B,$B17,'Complete Nutrition Data'!$F:$F,$C17,'Complete Nutrition Data'!$G:$G,$D17,'Complete Nutrition Data'!$C:$C,L$10,'Complete Nutrition Data'!$J:$J,"Direct")</f>
        <v>0</v>
      </c>
      <c r="M17" s="5">
        <f>SUMIFS('Complete Nutrition Data'!$Q:$Q,'Complete Nutrition Data'!$B:$B,$B17,'Complete Nutrition Data'!$F:$F,$C17,'Complete Nutrition Data'!$G:$G,$D17,'Complete Nutrition Data'!$C:$C,M$10,'Complete Nutrition Data'!$J:$J,"Direct")</f>
        <v>0</v>
      </c>
      <c r="N17" s="5">
        <f t="shared" si="0"/>
        <v>14812000</v>
      </c>
      <c r="O17" s="5"/>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row>
    <row r="18" spans="2:55" ht="14.4" outlineLevel="1">
      <c r="B18" s="2" t="s">
        <v>143</v>
      </c>
      <c r="C18" s="4" t="s">
        <v>187</v>
      </c>
      <c r="D18" s="3" t="s">
        <v>406</v>
      </c>
      <c r="E18" s="2" t="s">
        <v>359</v>
      </c>
      <c r="F18" s="29" t="str">
        <f>_xlfn.XLOOKUP(B18,'Filter Data'!$A$1:$A$16,'Filter Data'!$M$1:$M$16," ")</f>
        <v>BWP</v>
      </c>
      <c r="G18" s="5">
        <f>SUMIFS('Complete Nutrition Data'!$Q:$Q,'Complete Nutrition Data'!$B:$B,$B18,'Complete Nutrition Data'!$F:$F,$C18,'Complete Nutrition Data'!$G:$G,$D18,'Complete Nutrition Data'!$C:$C,$G$10,'Complete Nutrition Data'!$J:$J,"Direct")</f>
        <v>7210870</v>
      </c>
      <c r="H18" s="5">
        <f>SUMIFS('Complete Nutrition Data'!$Q:$Q,'Complete Nutrition Data'!$B:$B,$B18,'Complete Nutrition Data'!$F:$F,$C18,'Complete Nutrition Data'!$G:$G,$D18,'Complete Nutrition Data'!$C:$C,$H$10,'Complete Nutrition Data'!$J:$J,"Direct")</f>
        <v>7210870</v>
      </c>
      <c r="I18" s="5">
        <f>SUMIFS('Complete Nutrition Data'!$Q:$Q,'Complete Nutrition Data'!$B:$B,$B18,'Complete Nutrition Data'!$F:$F,$C18,'Complete Nutrition Data'!$G:$G,$D18,'Complete Nutrition Data'!$C:$C,I$10,'Complete Nutrition Data'!$J:$J,"Direct")</f>
        <v>6200000</v>
      </c>
      <c r="J18" s="5">
        <f>SUMIFS('Complete Nutrition Data'!$Q:$Q,'Complete Nutrition Data'!$B:$B,$B18,'Complete Nutrition Data'!$F:$F,$C18,'Complete Nutrition Data'!$G:$G,$D18,'Complete Nutrition Data'!$C:$C,J$10,'Complete Nutrition Data'!$J:$J,"Direct")</f>
        <v>3220000</v>
      </c>
      <c r="K18" s="5">
        <f>SUMIFS('Complete Nutrition Data'!$Q:$Q,'Complete Nutrition Data'!$B:$B,$B18,'Complete Nutrition Data'!$F:$F,$C18,'Complete Nutrition Data'!$G:$G,$D18,'Complete Nutrition Data'!$C:$C,K$10,'Complete Nutrition Data'!$J:$J,"Direct")</f>
        <v>0</v>
      </c>
      <c r="L18" s="5">
        <f>SUMIFS('Complete Nutrition Data'!$Q:$Q,'Complete Nutrition Data'!$B:$B,$B18,'Complete Nutrition Data'!$F:$F,$C18,'Complete Nutrition Data'!$G:$G,$D18,'Complete Nutrition Data'!$C:$C,L$10,'Complete Nutrition Data'!$J:$J,"Direct")</f>
        <v>0</v>
      </c>
      <c r="M18" s="5">
        <f>SUMIFS('Complete Nutrition Data'!$Q:$Q,'Complete Nutrition Data'!$B:$B,$B18,'Complete Nutrition Data'!$F:$F,$C18,'Complete Nutrition Data'!$G:$G,$D18,'Complete Nutrition Data'!$C:$C,M$10,'Complete Nutrition Data'!$J:$J,"Direct")</f>
        <v>0</v>
      </c>
      <c r="N18" s="5">
        <f t="shared" si="0"/>
        <v>23841740</v>
      </c>
      <c r="O18" s="5"/>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row>
    <row r="19" spans="2:55" s="19" customFormat="1" ht="27.6">
      <c r="B19" s="2" t="s">
        <v>141</v>
      </c>
      <c r="C19" s="2" t="s">
        <v>109</v>
      </c>
      <c r="D19" s="2" t="s">
        <v>409</v>
      </c>
      <c r="E19" s="2" t="s">
        <v>359</v>
      </c>
      <c r="F19" s="29" t="str">
        <f>_xlfn.XLOOKUP(B19,'Filter Data'!$A$1:$A$16,'Filter Data'!$M$1:$M$16," ")</f>
        <v>CDF</v>
      </c>
      <c r="G19" s="5">
        <f>SUMIFS('Complete Nutrition Data'!$Q:$Q,'Complete Nutrition Data'!$B:$B,$B19,'Complete Nutrition Data'!$F:$F,$C19,'Complete Nutrition Data'!$G:$G,$D19,'Complete Nutrition Data'!$C:$C,$G$10,'Complete Nutrition Data'!$J:$J,"Direct")</f>
        <v>0</v>
      </c>
      <c r="H19" s="5">
        <f>SUMIFS('Complete Nutrition Data'!$Q:$Q,'Complete Nutrition Data'!$B:$B,$B19,'Complete Nutrition Data'!$F:$F,$C19,'Complete Nutrition Data'!$G:$G,$D19,'Complete Nutrition Data'!$C:$C,$H$10,'Complete Nutrition Data'!$J:$J,"Direct")</f>
        <v>3397879302</v>
      </c>
      <c r="I19" s="5">
        <f>SUMIFS('Complete Nutrition Data'!$Q:$Q,'Complete Nutrition Data'!$B:$B,$B19,'Complete Nutrition Data'!$F:$F,$C19,'Complete Nutrition Data'!$G:$G,$D19,'Complete Nutrition Data'!$C:$C,I$10,'Complete Nutrition Data'!$J:$J,"Direct")</f>
        <v>13591517208</v>
      </c>
      <c r="J19" s="5">
        <f>SUMIFS('Complete Nutrition Data'!$Q:$Q,'Complete Nutrition Data'!$B:$B,$B19,'Complete Nutrition Data'!$F:$F,$C19,'Complete Nutrition Data'!$G:$G,$D19,'Complete Nutrition Data'!$C:$C,J$10,'Complete Nutrition Data'!$J:$J,"Direct")</f>
        <v>2415024340</v>
      </c>
      <c r="K19" s="5">
        <f>SUMIFS('Complete Nutrition Data'!$Q:$Q,'Complete Nutrition Data'!$B:$B,$B19,'Complete Nutrition Data'!$F:$F,$C19,'Complete Nutrition Data'!$G:$G,$D19,'Complete Nutrition Data'!$C:$C,K$10,'Complete Nutrition Data'!$J:$J,"Direct")</f>
        <v>0</v>
      </c>
      <c r="L19" s="5">
        <f>SUMIFS('Complete Nutrition Data'!$Q:$Q,'Complete Nutrition Data'!$B:$B,$B19,'Complete Nutrition Data'!$F:$F,$C19,'Complete Nutrition Data'!$G:$G,$D19,'Complete Nutrition Data'!$C:$C,L$10,'Complete Nutrition Data'!$J:$J,"Direct")</f>
        <v>0</v>
      </c>
      <c r="M19" s="5">
        <f>SUMIFS('Complete Nutrition Data'!$Q:$Q,'Complete Nutrition Data'!$B:$B,$B19,'Complete Nutrition Data'!$F:$F,$C19,'Complete Nutrition Data'!$G:$G,$D19,'Complete Nutrition Data'!$C:$C,M$10,'Complete Nutrition Data'!$J:$J,"Direct")</f>
        <v>0</v>
      </c>
      <c r="N19" s="5">
        <f t="shared" si="0"/>
        <v>19404420850</v>
      </c>
      <c r="O19" s="5"/>
    </row>
    <row r="20" spans="2:55" s="19" customFormat="1" ht="27.6">
      <c r="B20" s="2" t="s">
        <v>141</v>
      </c>
      <c r="C20" s="2" t="s">
        <v>232</v>
      </c>
      <c r="D20" s="2" t="s">
        <v>346</v>
      </c>
      <c r="E20" s="2" t="s">
        <v>359</v>
      </c>
      <c r="F20" s="29" t="str">
        <f>_xlfn.XLOOKUP(B20,'Filter Data'!$A$1:$A$16,'Filter Data'!$M$1:$M$16," ")</f>
        <v>CDF</v>
      </c>
      <c r="G20" s="5">
        <f>SUMIFS('Complete Nutrition Data'!$Q:$Q,'Complete Nutrition Data'!$B:$B,$B20,'Complete Nutrition Data'!$F:$F,$C20,'Complete Nutrition Data'!$G:$G,$D20,'Complete Nutrition Data'!$C:$C,$G$10,'Complete Nutrition Data'!$J:$J,"Direct")</f>
        <v>0</v>
      </c>
      <c r="H20" s="5">
        <f>SUMIFS('Complete Nutrition Data'!$Q:$Q,'Complete Nutrition Data'!$B:$B,$B20,'Complete Nutrition Data'!$F:$F,$C20,'Complete Nutrition Data'!$G:$G,$D20,'Complete Nutrition Data'!$C:$C,$H$10,'Complete Nutrition Data'!$J:$J,"Direct")</f>
        <v>0</v>
      </c>
      <c r="I20" s="5">
        <f>SUMIFS('Complete Nutrition Data'!$Q:$Q,'Complete Nutrition Data'!$B:$B,$B20,'Complete Nutrition Data'!$F:$F,$C20,'Complete Nutrition Data'!$G:$G,$D20,'Complete Nutrition Data'!$C:$C,I$10,'Complete Nutrition Data'!$J:$J,"Direct")</f>
        <v>0</v>
      </c>
      <c r="J20" s="5">
        <f>SUMIFS('Complete Nutrition Data'!$Q:$Q,'Complete Nutrition Data'!$B:$B,$B20,'Complete Nutrition Data'!$F:$F,$C20,'Complete Nutrition Data'!$G:$G,$D20,'Complete Nutrition Data'!$C:$C,J$10,'Complete Nutrition Data'!$J:$J,"Direct")</f>
        <v>0</v>
      </c>
      <c r="K20" s="5">
        <f>SUMIFS('Complete Nutrition Data'!$Q:$Q,'Complete Nutrition Data'!$B:$B,$B20,'Complete Nutrition Data'!$F:$F,$C20,'Complete Nutrition Data'!$G:$G,$D20,'Complete Nutrition Data'!$C:$C,K$10,'Complete Nutrition Data'!$J:$J,"Direct")</f>
        <v>0</v>
      </c>
      <c r="L20" s="5">
        <f>SUMIFS('Complete Nutrition Data'!$Q:$Q,'Complete Nutrition Data'!$B:$B,$B20,'Complete Nutrition Data'!$F:$F,$C20,'Complete Nutrition Data'!$G:$G,$D20,'Complete Nutrition Data'!$C:$C,L$10,'Complete Nutrition Data'!$J:$J,"Direct")</f>
        <v>0</v>
      </c>
      <c r="M20" s="5">
        <f>SUMIFS('Complete Nutrition Data'!$Q:$Q,'Complete Nutrition Data'!$B:$B,$B20,'Complete Nutrition Data'!$F:$F,$C20,'Complete Nutrition Data'!$G:$G,$D20,'Complete Nutrition Data'!$C:$C,M$10,'Complete Nutrition Data'!$J:$J,"Direct")</f>
        <v>0</v>
      </c>
      <c r="N20" s="5">
        <f t="shared" si="0"/>
        <v>0</v>
      </c>
      <c r="O20" s="5"/>
    </row>
    <row r="21" spans="2:55" s="19" customFormat="1" ht="27.6">
      <c r="B21" s="2" t="s">
        <v>141</v>
      </c>
      <c r="C21" s="2" t="s">
        <v>187</v>
      </c>
      <c r="D21" s="2" t="s">
        <v>408</v>
      </c>
      <c r="E21" s="2" t="s">
        <v>359</v>
      </c>
      <c r="F21" s="29" t="str">
        <f>_xlfn.XLOOKUP(B21,'Filter Data'!$A$1:$A$16,'Filter Data'!$M$1:$M$16," ")</f>
        <v>CDF</v>
      </c>
      <c r="G21" s="5">
        <f>SUMIFS('Complete Nutrition Data'!$Q:$Q,'Complete Nutrition Data'!$B:$B,$B21,'Complete Nutrition Data'!$F:$F,$C21,'Complete Nutrition Data'!$G:$G,$D21,'Complete Nutrition Data'!$C:$C,$G$10,'Complete Nutrition Data'!$J:$J,"Direct")</f>
        <v>0</v>
      </c>
      <c r="H21" s="5">
        <f>SUMIFS('Complete Nutrition Data'!$Q:$Q,'Complete Nutrition Data'!$B:$B,$B21,'Complete Nutrition Data'!$F:$F,$C21,'Complete Nutrition Data'!$G:$G,$D21,'Complete Nutrition Data'!$C:$C,$H$10,'Complete Nutrition Data'!$J:$J,"Direct")</f>
        <v>0</v>
      </c>
      <c r="I21" s="5">
        <f>SUMIFS('Complete Nutrition Data'!$Q:$Q,'Complete Nutrition Data'!$B:$B,$B21,'Complete Nutrition Data'!$F:$F,$C21,'Complete Nutrition Data'!$G:$G,$D21,'Complete Nutrition Data'!$C:$C,I$10,'Complete Nutrition Data'!$J:$J,"Direct")</f>
        <v>0</v>
      </c>
      <c r="J21" s="5">
        <f>SUMIFS('Complete Nutrition Data'!$Q:$Q,'Complete Nutrition Data'!$B:$B,$B21,'Complete Nutrition Data'!$F:$F,$C21,'Complete Nutrition Data'!$G:$G,$D21,'Complete Nutrition Data'!$C:$C,J$10,'Complete Nutrition Data'!$J:$J,"Direct")</f>
        <v>0</v>
      </c>
      <c r="K21" s="5">
        <f>SUMIFS('Complete Nutrition Data'!$Q:$Q,'Complete Nutrition Data'!$B:$B,$B21,'Complete Nutrition Data'!$F:$F,$C21,'Complete Nutrition Data'!$G:$G,$D21,'Complete Nutrition Data'!$C:$C,K$10,'Complete Nutrition Data'!$J:$J,"Direct")</f>
        <v>0</v>
      </c>
      <c r="L21" s="5">
        <f>SUMIFS('Complete Nutrition Data'!$Q:$Q,'Complete Nutrition Data'!$B:$B,$B21,'Complete Nutrition Data'!$F:$F,$C21,'Complete Nutrition Data'!$G:$G,$D21,'Complete Nutrition Data'!$C:$C,L$10,'Complete Nutrition Data'!$J:$J,"Direct")</f>
        <v>0</v>
      </c>
      <c r="M21" s="5">
        <f>SUMIFS('Complete Nutrition Data'!$Q:$Q,'Complete Nutrition Data'!$B:$B,$B21,'Complete Nutrition Data'!$F:$F,$C21,'Complete Nutrition Data'!$G:$G,$D21,'Complete Nutrition Data'!$C:$C,M$10,'Complete Nutrition Data'!$J:$J,"Direct")</f>
        <v>0</v>
      </c>
      <c r="N21" s="5">
        <f t="shared" si="0"/>
        <v>0</v>
      </c>
      <c r="O21" s="5"/>
    </row>
    <row r="22" spans="2:55" s="19" customFormat="1" ht="27.6">
      <c r="B22" s="2" t="s">
        <v>141</v>
      </c>
      <c r="C22" s="2" t="s">
        <v>187</v>
      </c>
      <c r="D22" s="2" t="s">
        <v>406</v>
      </c>
      <c r="E22" s="2" t="s">
        <v>359</v>
      </c>
      <c r="F22" s="29" t="str">
        <f>_xlfn.XLOOKUP(B22,'Filter Data'!$A$1:$A$16,'Filter Data'!$M$1:$M$16," ")</f>
        <v>CDF</v>
      </c>
      <c r="G22" s="5">
        <f>SUMIFS('Complete Nutrition Data'!$Q:$Q,'Complete Nutrition Data'!$B:$B,$B22,'Complete Nutrition Data'!$F:$F,$C22,'Complete Nutrition Data'!$G:$G,$D22,'Complete Nutrition Data'!$C:$C,$G$10,'Complete Nutrition Data'!$J:$J,"Direct")</f>
        <v>0</v>
      </c>
      <c r="H22" s="5">
        <f>SUMIFS('Complete Nutrition Data'!$Q:$Q,'Complete Nutrition Data'!$B:$B,$B22,'Complete Nutrition Data'!$F:$F,$C22,'Complete Nutrition Data'!$G:$G,$D22,'Complete Nutrition Data'!$C:$C,$H$10,'Complete Nutrition Data'!$J:$J,"Direct")</f>
        <v>1404172968</v>
      </c>
      <c r="I22" s="5">
        <f>SUMIFS('Complete Nutrition Data'!$Q:$Q,'Complete Nutrition Data'!$B:$B,$B22,'Complete Nutrition Data'!$F:$F,$C22,'Complete Nutrition Data'!$G:$G,$D22,'Complete Nutrition Data'!$C:$C,I$10,'Complete Nutrition Data'!$J:$J,"Direct")</f>
        <v>0</v>
      </c>
      <c r="J22" s="5">
        <f>SUMIFS('Complete Nutrition Data'!$Q:$Q,'Complete Nutrition Data'!$B:$B,$B22,'Complete Nutrition Data'!$F:$F,$C22,'Complete Nutrition Data'!$G:$G,$D22,'Complete Nutrition Data'!$C:$C,J$10,'Complete Nutrition Data'!$J:$J,"Direct")</f>
        <v>0</v>
      </c>
      <c r="K22" s="5">
        <f>SUMIFS('Complete Nutrition Data'!$Q:$Q,'Complete Nutrition Data'!$B:$B,$B22,'Complete Nutrition Data'!$F:$F,$C22,'Complete Nutrition Data'!$G:$G,$D22,'Complete Nutrition Data'!$C:$C,K$10,'Complete Nutrition Data'!$J:$J,"Direct")</f>
        <v>0</v>
      </c>
      <c r="L22" s="5">
        <f>SUMIFS('Complete Nutrition Data'!$Q:$Q,'Complete Nutrition Data'!$B:$B,$B22,'Complete Nutrition Data'!$F:$F,$C22,'Complete Nutrition Data'!$G:$G,$D22,'Complete Nutrition Data'!$C:$C,L$10,'Complete Nutrition Data'!$J:$J,"Direct")</f>
        <v>0</v>
      </c>
      <c r="M22" s="5">
        <f>SUMIFS('Complete Nutrition Data'!$Q:$Q,'Complete Nutrition Data'!$B:$B,$B22,'Complete Nutrition Data'!$F:$F,$C22,'Complete Nutrition Data'!$G:$G,$D22,'Complete Nutrition Data'!$C:$C,M$10,'Complete Nutrition Data'!$J:$J,"Direct")</f>
        <v>0</v>
      </c>
      <c r="N22" s="5">
        <f t="shared" si="0"/>
        <v>1404172968</v>
      </c>
      <c r="O22" s="5"/>
    </row>
    <row r="23" spans="2:55" s="19" customFormat="1" ht="14.4">
      <c r="B23" s="2" t="s">
        <v>91</v>
      </c>
      <c r="C23" s="2" t="s">
        <v>109</v>
      </c>
      <c r="D23" s="2" t="s">
        <v>409</v>
      </c>
      <c r="E23" s="2" t="s">
        <v>359</v>
      </c>
      <c r="F23" s="29" t="str">
        <f>_xlfn.XLOOKUP(B23,'Filter Data'!$A$1:$A$16,'Filter Data'!$M$1:$M$16," ")</f>
        <v>SZL</v>
      </c>
      <c r="G23" s="5">
        <f>SUMIFS('Complete Nutrition Data'!$Q:$Q,'Complete Nutrition Data'!$B:$B,$B23,'Complete Nutrition Data'!$F:$F,$C23,'Complete Nutrition Data'!$G:$G,$D23,'Complete Nutrition Data'!$C:$C,$G$10,'Complete Nutrition Data'!$J:$J,"Direct")</f>
        <v>70547370</v>
      </c>
      <c r="H23" s="5">
        <f>SUMIFS('Complete Nutrition Data'!$Q:$Q,'Complete Nutrition Data'!$B:$B,$B23,'Complete Nutrition Data'!$F:$F,$C23,'Complete Nutrition Data'!$G:$G,$D23,'Complete Nutrition Data'!$C:$C,$H$10,'Complete Nutrition Data'!$J:$J,"Direct")</f>
        <v>38270700</v>
      </c>
      <c r="I23" s="5">
        <f>SUMIFS('Complete Nutrition Data'!$Q:$Q,'Complete Nutrition Data'!$B:$B,$B23,'Complete Nutrition Data'!$F:$F,$C23,'Complete Nutrition Data'!$G:$G,$D23,'Complete Nutrition Data'!$C:$C,I$10,'Complete Nutrition Data'!$J:$J,"Direct")</f>
        <v>73020647</v>
      </c>
      <c r="J23" s="5">
        <f>SUMIFS('Complete Nutrition Data'!$Q:$Q,'Complete Nutrition Data'!$B:$B,$B23,'Complete Nutrition Data'!$F:$F,$C23,'Complete Nutrition Data'!$G:$G,$D23,'Complete Nutrition Data'!$C:$C,J$10,'Complete Nutrition Data'!$J:$J,"Direct")</f>
        <v>76863839</v>
      </c>
      <c r="K23" s="5">
        <f>SUMIFS('Complete Nutrition Data'!$Q:$Q,'Complete Nutrition Data'!$B:$B,$B23,'Complete Nutrition Data'!$F:$F,$C23,'Complete Nutrition Data'!$G:$G,$D23,'Complete Nutrition Data'!$C:$C,K$10,'Complete Nutrition Data'!$J:$J,"Direct")</f>
        <v>0</v>
      </c>
      <c r="L23" s="5">
        <f>SUMIFS('Complete Nutrition Data'!$Q:$Q,'Complete Nutrition Data'!$B:$B,$B23,'Complete Nutrition Data'!$F:$F,$C23,'Complete Nutrition Data'!$G:$G,$D23,'Complete Nutrition Data'!$C:$C,L$10,'Complete Nutrition Data'!$J:$J,"Direct")</f>
        <v>0</v>
      </c>
      <c r="M23" s="5">
        <f>SUMIFS('Complete Nutrition Data'!$Q:$Q,'Complete Nutrition Data'!$B:$B,$B23,'Complete Nutrition Data'!$F:$F,$C23,'Complete Nutrition Data'!$G:$G,$D23,'Complete Nutrition Data'!$C:$C,M$10,'Complete Nutrition Data'!$J:$J,"Direct")</f>
        <v>0</v>
      </c>
      <c r="N23" s="5">
        <f t="shared" si="0"/>
        <v>258702556</v>
      </c>
      <c r="O23" s="5"/>
    </row>
    <row r="24" spans="2:55" s="19" customFormat="1" ht="14.4">
      <c r="B24" s="2" t="s">
        <v>91</v>
      </c>
      <c r="C24" s="2" t="s">
        <v>232</v>
      </c>
      <c r="D24" s="2" t="s">
        <v>346</v>
      </c>
      <c r="E24" s="2" t="s">
        <v>359</v>
      </c>
      <c r="F24" s="29" t="str">
        <f>_xlfn.XLOOKUP(B24,'Filter Data'!$A$1:$A$16,'Filter Data'!$M$1:$M$16," ")</f>
        <v>SZL</v>
      </c>
      <c r="G24" s="5">
        <f>SUMIFS('Complete Nutrition Data'!$Q:$Q,'Complete Nutrition Data'!$B:$B,$B24,'Complete Nutrition Data'!$F:$F,$C24,'Complete Nutrition Data'!$G:$G,$D24,'Complete Nutrition Data'!$C:$C,$G$10,'Complete Nutrition Data'!$J:$J,"Direct")</f>
        <v>0</v>
      </c>
      <c r="H24" s="5">
        <f>SUMIFS('Complete Nutrition Data'!$Q:$Q,'Complete Nutrition Data'!$B:$B,$B24,'Complete Nutrition Data'!$F:$F,$C24,'Complete Nutrition Data'!$G:$G,$D24,'Complete Nutrition Data'!$C:$C,$H$10,'Complete Nutrition Data'!$J:$J,"Direct")</f>
        <v>0</v>
      </c>
      <c r="I24" s="5">
        <f>SUMIFS('Complete Nutrition Data'!$Q:$Q,'Complete Nutrition Data'!$B:$B,$B24,'Complete Nutrition Data'!$F:$F,$C24,'Complete Nutrition Data'!$G:$G,$D24,'Complete Nutrition Data'!$C:$C,I$10,'Complete Nutrition Data'!$J:$J,"Direct")</f>
        <v>0</v>
      </c>
      <c r="J24" s="5">
        <f>SUMIFS('Complete Nutrition Data'!$Q:$Q,'Complete Nutrition Data'!$B:$B,$B24,'Complete Nutrition Data'!$F:$F,$C24,'Complete Nutrition Data'!$G:$G,$D24,'Complete Nutrition Data'!$C:$C,J$10,'Complete Nutrition Data'!$J:$J,"Direct")</f>
        <v>0</v>
      </c>
      <c r="K24" s="5">
        <f>SUMIFS('Complete Nutrition Data'!$Q:$Q,'Complete Nutrition Data'!$B:$B,$B24,'Complete Nutrition Data'!$F:$F,$C24,'Complete Nutrition Data'!$G:$G,$D24,'Complete Nutrition Data'!$C:$C,K$10,'Complete Nutrition Data'!$J:$J,"Direct")</f>
        <v>0</v>
      </c>
      <c r="L24" s="5">
        <f>SUMIFS('Complete Nutrition Data'!$Q:$Q,'Complete Nutrition Data'!$B:$B,$B24,'Complete Nutrition Data'!$F:$F,$C24,'Complete Nutrition Data'!$G:$G,$D24,'Complete Nutrition Data'!$C:$C,L$10,'Complete Nutrition Data'!$J:$J,"Direct")</f>
        <v>0</v>
      </c>
      <c r="M24" s="5">
        <f>SUMIFS('Complete Nutrition Data'!$Q:$Q,'Complete Nutrition Data'!$B:$B,$B24,'Complete Nutrition Data'!$F:$F,$C24,'Complete Nutrition Data'!$G:$G,$D24,'Complete Nutrition Data'!$C:$C,M$10,'Complete Nutrition Data'!$J:$J,"Direct")</f>
        <v>0</v>
      </c>
      <c r="N24" s="5">
        <f t="shared" si="0"/>
        <v>0</v>
      </c>
      <c r="O24" s="5"/>
    </row>
    <row r="25" spans="2:55" s="19" customFormat="1" ht="14.4">
      <c r="B25" s="2" t="s">
        <v>91</v>
      </c>
      <c r="C25" s="2" t="s">
        <v>187</v>
      </c>
      <c r="D25" s="2" t="s">
        <v>408</v>
      </c>
      <c r="E25" s="2" t="s">
        <v>359</v>
      </c>
      <c r="F25" s="29" t="str">
        <f>_xlfn.XLOOKUP(B25,'Filter Data'!$A$1:$A$16,'Filter Data'!$M$1:$M$16," ")</f>
        <v>SZL</v>
      </c>
      <c r="G25" s="5">
        <f>SUMIFS('Complete Nutrition Data'!$Q:$Q,'Complete Nutrition Data'!$B:$B,$B25,'Complete Nutrition Data'!$F:$F,$C25,'Complete Nutrition Data'!$G:$G,$D25,'Complete Nutrition Data'!$C:$C,$G$10,'Complete Nutrition Data'!$J:$J,"Direct")</f>
        <v>0</v>
      </c>
      <c r="H25" s="5">
        <f>SUMIFS('Complete Nutrition Data'!$Q:$Q,'Complete Nutrition Data'!$B:$B,$B25,'Complete Nutrition Data'!$F:$F,$C25,'Complete Nutrition Data'!$G:$G,$D25,'Complete Nutrition Data'!$C:$C,$H$10,'Complete Nutrition Data'!$J:$J,"Direct")</f>
        <v>0</v>
      </c>
      <c r="I25" s="5">
        <f>SUMIFS('Complete Nutrition Data'!$Q:$Q,'Complete Nutrition Data'!$B:$B,$B25,'Complete Nutrition Data'!$F:$F,$C25,'Complete Nutrition Data'!$G:$G,$D25,'Complete Nutrition Data'!$C:$C,I$10,'Complete Nutrition Data'!$J:$J,"Direct")</f>
        <v>0</v>
      </c>
      <c r="J25" s="5">
        <f>SUMIFS('Complete Nutrition Data'!$Q:$Q,'Complete Nutrition Data'!$B:$B,$B25,'Complete Nutrition Data'!$F:$F,$C25,'Complete Nutrition Data'!$G:$G,$D25,'Complete Nutrition Data'!$C:$C,J$10,'Complete Nutrition Data'!$J:$J,"Direct")</f>
        <v>0</v>
      </c>
      <c r="K25" s="5">
        <f>SUMIFS('Complete Nutrition Data'!$Q:$Q,'Complete Nutrition Data'!$B:$B,$B25,'Complete Nutrition Data'!$F:$F,$C25,'Complete Nutrition Data'!$G:$G,$D25,'Complete Nutrition Data'!$C:$C,K$10,'Complete Nutrition Data'!$J:$J,"Direct")</f>
        <v>0</v>
      </c>
      <c r="L25" s="5">
        <f>SUMIFS('Complete Nutrition Data'!$Q:$Q,'Complete Nutrition Data'!$B:$B,$B25,'Complete Nutrition Data'!$F:$F,$C25,'Complete Nutrition Data'!$G:$G,$D25,'Complete Nutrition Data'!$C:$C,L$10,'Complete Nutrition Data'!$J:$J,"Direct")</f>
        <v>0</v>
      </c>
      <c r="M25" s="5">
        <f>SUMIFS('Complete Nutrition Data'!$Q:$Q,'Complete Nutrition Data'!$B:$B,$B25,'Complete Nutrition Data'!$F:$F,$C25,'Complete Nutrition Data'!$G:$G,$D25,'Complete Nutrition Data'!$C:$C,M$10,'Complete Nutrition Data'!$J:$J,"Direct")</f>
        <v>0</v>
      </c>
      <c r="N25" s="5">
        <f t="shared" si="0"/>
        <v>0</v>
      </c>
      <c r="O25" s="5"/>
    </row>
    <row r="26" spans="2:55" s="19" customFormat="1" ht="27.6">
      <c r="B26" s="2" t="s">
        <v>91</v>
      </c>
      <c r="C26" s="2" t="s">
        <v>187</v>
      </c>
      <c r="D26" s="2" t="s">
        <v>406</v>
      </c>
      <c r="E26" s="2" t="s">
        <v>359</v>
      </c>
      <c r="F26" s="29" t="str">
        <f>_xlfn.XLOOKUP(B26,'Filter Data'!$A$1:$A$16,'Filter Data'!$M$1:$M$16," ")</f>
        <v>SZL</v>
      </c>
      <c r="G26" s="5">
        <f>SUMIFS('Complete Nutrition Data'!$Q:$Q,'Complete Nutrition Data'!$B:$B,$B26,'Complete Nutrition Data'!$F:$F,$C26,'Complete Nutrition Data'!$G:$G,$D26,'Complete Nutrition Data'!$C:$C,$G$10,'Complete Nutrition Data'!$J:$J,"Direct")</f>
        <v>0</v>
      </c>
      <c r="H26" s="5">
        <f>SUMIFS('Complete Nutrition Data'!$Q:$Q,'Complete Nutrition Data'!$B:$B,$B26,'Complete Nutrition Data'!$F:$F,$C26,'Complete Nutrition Data'!$G:$G,$D26,'Complete Nutrition Data'!$C:$C,$H$10,'Complete Nutrition Data'!$J:$J,"Direct")</f>
        <v>0</v>
      </c>
      <c r="I26" s="5">
        <f>SUMIFS('Complete Nutrition Data'!$Q:$Q,'Complete Nutrition Data'!$B:$B,$B26,'Complete Nutrition Data'!$F:$F,$C26,'Complete Nutrition Data'!$G:$G,$D26,'Complete Nutrition Data'!$C:$C,I$10,'Complete Nutrition Data'!$J:$J,"Direct")</f>
        <v>0</v>
      </c>
      <c r="J26" s="5">
        <f>SUMIFS('Complete Nutrition Data'!$Q:$Q,'Complete Nutrition Data'!$B:$B,$B26,'Complete Nutrition Data'!$F:$F,$C26,'Complete Nutrition Data'!$G:$G,$D26,'Complete Nutrition Data'!$C:$C,J$10,'Complete Nutrition Data'!$J:$J,"Direct")</f>
        <v>0</v>
      </c>
      <c r="K26" s="5">
        <f>SUMIFS('Complete Nutrition Data'!$Q:$Q,'Complete Nutrition Data'!$B:$B,$B26,'Complete Nutrition Data'!$F:$F,$C26,'Complete Nutrition Data'!$G:$G,$D26,'Complete Nutrition Data'!$C:$C,K$10,'Complete Nutrition Data'!$J:$J,"Direct")</f>
        <v>0</v>
      </c>
      <c r="L26" s="5">
        <f>SUMIFS('Complete Nutrition Data'!$Q:$Q,'Complete Nutrition Data'!$B:$B,$B26,'Complete Nutrition Data'!$F:$F,$C26,'Complete Nutrition Data'!$G:$G,$D26,'Complete Nutrition Data'!$C:$C,L$10,'Complete Nutrition Data'!$J:$J,"Direct")</f>
        <v>0</v>
      </c>
      <c r="M26" s="5">
        <f>SUMIFS('Complete Nutrition Data'!$Q:$Q,'Complete Nutrition Data'!$B:$B,$B26,'Complete Nutrition Data'!$F:$F,$C26,'Complete Nutrition Data'!$G:$G,$D26,'Complete Nutrition Data'!$C:$C,M$10,'Complete Nutrition Data'!$J:$J,"Direct")</f>
        <v>0</v>
      </c>
      <c r="N26" s="5">
        <f t="shared" si="0"/>
        <v>0</v>
      </c>
      <c r="O26" s="5"/>
    </row>
    <row r="27" spans="2:55" s="19" customFormat="1" ht="14.4">
      <c r="B27" s="2" t="s">
        <v>135</v>
      </c>
      <c r="C27" s="2" t="s">
        <v>109</v>
      </c>
      <c r="D27" s="2" t="s">
        <v>409</v>
      </c>
      <c r="E27" s="2" t="s">
        <v>359</v>
      </c>
      <c r="F27" s="29" t="str">
        <f>_xlfn.XLOOKUP(B27,'Filter Data'!$A$1:$A$16,'Filter Data'!$M$1:$M$16," ")</f>
        <v>MGA</v>
      </c>
      <c r="G27" s="5">
        <f>SUMIFS('Complete Nutrition Data'!$Q:$Q,'Complete Nutrition Data'!$B:$B,$B27,'Complete Nutrition Data'!$F:$F,$C27,'Complete Nutrition Data'!$G:$G,$D27,'Complete Nutrition Data'!$C:$C,$G$10,'Complete Nutrition Data'!$J:$J,"Direct")</f>
        <v>0</v>
      </c>
      <c r="H27" s="5">
        <f>SUMIFS('Complete Nutrition Data'!$Q:$Q,'Complete Nutrition Data'!$B:$B,$B27,'Complete Nutrition Data'!$F:$F,$C27,'Complete Nutrition Data'!$G:$G,$D27,'Complete Nutrition Data'!$C:$C,$H$10,'Complete Nutrition Data'!$J:$J,"Direct")</f>
        <v>0</v>
      </c>
      <c r="I27" s="5">
        <f>SUMIFS('Complete Nutrition Data'!$Q:$Q,'Complete Nutrition Data'!$B:$B,$B27,'Complete Nutrition Data'!$F:$F,$C27,'Complete Nutrition Data'!$G:$G,$D27,'Complete Nutrition Data'!$C:$C,I$10,'Complete Nutrition Data'!$J:$J,"Direct")</f>
        <v>0</v>
      </c>
      <c r="J27" s="5">
        <f>SUMIFS('Complete Nutrition Data'!$Q:$Q,'Complete Nutrition Data'!$B:$B,$B27,'Complete Nutrition Data'!$F:$F,$C27,'Complete Nutrition Data'!$G:$G,$D27,'Complete Nutrition Data'!$C:$C,J$10,'Complete Nutrition Data'!$J:$J,"Direct")</f>
        <v>0</v>
      </c>
      <c r="K27" s="5">
        <f>SUMIFS('Complete Nutrition Data'!$Q:$Q,'Complete Nutrition Data'!$B:$B,$B27,'Complete Nutrition Data'!$F:$F,$C27,'Complete Nutrition Data'!$G:$G,$D27,'Complete Nutrition Data'!$C:$C,K$10,'Complete Nutrition Data'!$J:$J,"Direct")</f>
        <v>0</v>
      </c>
      <c r="L27" s="5">
        <f>SUMIFS('Complete Nutrition Data'!$Q:$Q,'Complete Nutrition Data'!$B:$B,$B27,'Complete Nutrition Data'!$F:$F,$C27,'Complete Nutrition Data'!$G:$G,$D27,'Complete Nutrition Data'!$C:$C,L$10,'Complete Nutrition Data'!$J:$J,"Direct")</f>
        <v>0</v>
      </c>
      <c r="M27" s="5">
        <f>SUMIFS('Complete Nutrition Data'!$Q:$Q,'Complete Nutrition Data'!$B:$B,$B27,'Complete Nutrition Data'!$F:$F,$C27,'Complete Nutrition Data'!$G:$G,$D27,'Complete Nutrition Data'!$C:$C,M$10,'Complete Nutrition Data'!$J:$J,"Direct")</f>
        <v>0</v>
      </c>
      <c r="N27" s="5">
        <f t="shared" si="0"/>
        <v>0</v>
      </c>
      <c r="O27" s="5"/>
    </row>
    <row r="28" spans="2:55" s="19" customFormat="1" ht="14.4">
      <c r="B28" s="2" t="s">
        <v>135</v>
      </c>
      <c r="C28" s="2" t="s">
        <v>232</v>
      </c>
      <c r="D28" s="2" t="s">
        <v>346</v>
      </c>
      <c r="E28" s="2" t="s">
        <v>359</v>
      </c>
      <c r="F28" s="29" t="str">
        <f>_xlfn.XLOOKUP(B28,'Filter Data'!$A$1:$A$16,'Filter Data'!$M$1:$M$16," ")</f>
        <v>MGA</v>
      </c>
      <c r="G28" s="5">
        <f>SUMIFS('Complete Nutrition Data'!$Q:$Q,'Complete Nutrition Data'!$B:$B,$B28,'Complete Nutrition Data'!$F:$F,$C28,'Complete Nutrition Data'!$G:$G,$D28,'Complete Nutrition Data'!$C:$C,$G$10,'Complete Nutrition Data'!$J:$J,"Direct")</f>
        <v>0</v>
      </c>
      <c r="H28" s="5">
        <f>SUMIFS('Complete Nutrition Data'!$Q:$Q,'Complete Nutrition Data'!$B:$B,$B28,'Complete Nutrition Data'!$F:$F,$C28,'Complete Nutrition Data'!$G:$G,$D28,'Complete Nutrition Data'!$C:$C,$H$10,'Complete Nutrition Data'!$J:$J,"Direct")</f>
        <v>0</v>
      </c>
      <c r="I28" s="5">
        <f>SUMIFS('Complete Nutrition Data'!$Q:$Q,'Complete Nutrition Data'!$B:$B,$B28,'Complete Nutrition Data'!$F:$F,$C28,'Complete Nutrition Data'!$G:$G,$D28,'Complete Nutrition Data'!$C:$C,I$10,'Complete Nutrition Data'!$J:$J,"Direct")</f>
        <v>0</v>
      </c>
      <c r="J28" s="5">
        <f>SUMIFS('Complete Nutrition Data'!$Q:$Q,'Complete Nutrition Data'!$B:$B,$B28,'Complete Nutrition Data'!$F:$F,$C28,'Complete Nutrition Data'!$G:$G,$D28,'Complete Nutrition Data'!$C:$C,J$10,'Complete Nutrition Data'!$J:$J,"Direct")</f>
        <v>0</v>
      </c>
      <c r="K28" s="5">
        <f>SUMIFS('Complete Nutrition Data'!$Q:$Q,'Complete Nutrition Data'!$B:$B,$B28,'Complete Nutrition Data'!$F:$F,$C28,'Complete Nutrition Data'!$G:$G,$D28,'Complete Nutrition Data'!$C:$C,K$10,'Complete Nutrition Data'!$J:$J,"Direct")</f>
        <v>0</v>
      </c>
      <c r="L28" s="5">
        <f>SUMIFS('Complete Nutrition Data'!$Q:$Q,'Complete Nutrition Data'!$B:$B,$B28,'Complete Nutrition Data'!$F:$F,$C28,'Complete Nutrition Data'!$G:$G,$D28,'Complete Nutrition Data'!$C:$C,L$10,'Complete Nutrition Data'!$J:$J,"Direct")</f>
        <v>0</v>
      </c>
      <c r="M28" s="5">
        <f>SUMIFS('Complete Nutrition Data'!$Q:$Q,'Complete Nutrition Data'!$B:$B,$B28,'Complete Nutrition Data'!$F:$F,$C28,'Complete Nutrition Data'!$G:$G,$D28,'Complete Nutrition Data'!$C:$C,M$10,'Complete Nutrition Data'!$J:$J,"Direct")</f>
        <v>0</v>
      </c>
      <c r="N28" s="5">
        <f t="shared" si="0"/>
        <v>0</v>
      </c>
      <c r="O28" s="5"/>
    </row>
    <row r="29" spans="2:55" s="19" customFormat="1" ht="14.4">
      <c r="B29" s="2" t="s">
        <v>135</v>
      </c>
      <c r="C29" s="2" t="s">
        <v>187</v>
      </c>
      <c r="D29" s="2" t="s">
        <v>408</v>
      </c>
      <c r="E29" s="2" t="s">
        <v>359</v>
      </c>
      <c r="F29" s="29" t="str">
        <f>_xlfn.XLOOKUP(B29,'Filter Data'!$A$1:$A$16,'Filter Data'!$M$1:$M$16," ")</f>
        <v>MGA</v>
      </c>
      <c r="G29" s="5">
        <f>SUMIFS('Complete Nutrition Data'!$Q:$Q,'Complete Nutrition Data'!$B:$B,$B29,'Complete Nutrition Data'!$F:$F,$C29,'Complete Nutrition Data'!$G:$G,$D29,'Complete Nutrition Data'!$C:$C,$G$10,'Complete Nutrition Data'!$J:$J,"Direct")</f>
        <v>0</v>
      </c>
      <c r="H29" s="5">
        <f>SUMIFS('Complete Nutrition Data'!$Q:$Q,'Complete Nutrition Data'!$B:$B,$B29,'Complete Nutrition Data'!$F:$F,$C29,'Complete Nutrition Data'!$G:$G,$D29,'Complete Nutrition Data'!$C:$C,$H$10,'Complete Nutrition Data'!$J:$J,"Direct")</f>
        <v>0</v>
      </c>
      <c r="I29" s="5">
        <f>SUMIFS('Complete Nutrition Data'!$Q:$Q,'Complete Nutrition Data'!$B:$B,$B29,'Complete Nutrition Data'!$F:$F,$C29,'Complete Nutrition Data'!$G:$G,$D29,'Complete Nutrition Data'!$C:$C,I$10,'Complete Nutrition Data'!$J:$J,"Direct")</f>
        <v>0</v>
      </c>
      <c r="J29" s="5">
        <f>SUMIFS('Complete Nutrition Data'!$Q:$Q,'Complete Nutrition Data'!$B:$B,$B29,'Complete Nutrition Data'!$F:$F,$C29,'Complete Nutrition Data'!$G:$G,$D29,'Complete Nutrition Data'!$C:$C,J$10,'Complete Nutrition Data'!$J:$J,"Direct")</f>
        <v>0</v>
      </c>
      <c r="K29" s="5">
        <f>SUMIFS('Complete Nutrition Data'!$Q:$Q,'Complete Nutrition Data'!$B:$B,$B29,'Complete Nutrition Data'!$F:$F,$C29,'Complete Nutrition Data'!$G:$G,$D29,'Complete Nutrition Data'!$C:$C,K$10,'Complete Nutrition Data'!$J:$J,"Direct")</f>
        <v>0</v>
      </c>
      <c r="L29" s="5">
        <f>SUMIFS('Complete Nutrition Data'!$Q:$Q,'Complete Nutrition Data'!$B:$B,$B29,'Complete Nutrition Data'!$F:$F,$C29,'Complete Nutrition Data'!$G:$G,$D29,'Complete Nutrition Data'!$C:$C,L$10,'Complete Nutrition Data'!$J:$J,"Direct")</f>
        <v>0</v>
      </c>
      <c r="M29" s="5">
        <f>SUMIFS('Complete Nutrition Data'!$Q:$Q,'Complete Nutrition Data'!$B:$B,$B29,'Complete Nutrition Data'!$F:$F,$C29,'Complete Nutrition Data'!$G:$G,$D29,'Complete Nutrition Data'!$C:$C,M$10,'Complete Nutrition Data'!$J:$J,"Direct")</f>
        <v>0</v>
      </c>
      <c r="N29" s="5">
        <f t="shared" si="0"/>
        <v>0</v>
      </c>
      <c r="O29" s="5"/>
    </row>
    <row r="30" spans="2:55" s="19" customFormat="1" ht="27.6">
      <c r="B30" s="2" t="s">
        <v>135</v>
      </c>
      <c r="C30" s="2" t="s">
        <v>187</v>
      </c>
      <c r="D30" s="2" t="s">
        <v>406</v>
      </c>
      <c r="E30" s="2" t="s">
        <v>359</v>
      </c>
      <c r="F30" s="29" t="str">
        <f>_xlfn.XLOOKUP(B30,'Filter Data'!$A$1:$A$16,'Filter Data'!$M$1:$M$16," ")</f>
        <v>MGA</v>
      </c>
      <c r="G30" s="5">
        <f>SUMIFS('Complete Nutrition Data'!$Q:$Q,'Complete Nutrition Data'!$B:$B,$B30,'Complete Nutrition Data'!$F:$F,$C30,'Complete Nutrition Data'!$G:$G,$D30,'Complete Nutrition Data'!$C:$C,$G$10,'Complete Nutrition Data'!$J:$J,"Direct")</f>
        <v>0</v>
      </c>
      <c r="H30" s="5">
        <f>SUMIFS('Complete Nutrition Data'!$Q:$Q,'Complete Nutrition Data'!$B:$B,$B30,'Complete Nutrition Data'!$F:$F,$C30,'Complete Nutrition Data'!$G:$G,$D30,'Complete Nutrition Data'!$C:$C,$H$10,'Complete Nutrition Data'!$J:$J,"Direct")</f>
        <v>0</v>
      </c>
      <c r="I30" s="5">
        <f>SUMIFS('Complete Nutrition Data'!$Q:$Q,'Complete Nutrition Data'!$B:$B,$B30,'Complete Nutrition Data'!$F:$F,$C30,'Complete Nutrition Data'!$G:$G,$D30,'Complete Nutrition Data'!$C:$C,I$10,'Complete Nutrition Data'!$J:$J,"Direct")</f>
        <v>0</v>
      </c>
      <c r="J30" s="5">
        <f>SUMIFS('Complete Nutrition Data'!$Q:$Q,'Complete Nutrition Data'!$B:$B,$B30,'Complete Nutrition Data'!$F:$F,$C30,'Complete Nutrition Data'!$G:$G,$D30,'Complete Nutrition Data'!$C:$C,J$10,'Complete Nutrition Data'!$J:$J,"Direct")</f>
        <v>0</v>
      </c>
      <c r="K30" s="5">
        <f>SUMIFS('Complete Nutrition Data'!$Q:$Q,'Complete Nutrition Data'!$B:$B,$B30,'Complete Nutrition Data'!$F:$F,$C30,'Complete Nutrition Data'!$G:$G,$D30,'Complete Nutrition Data'!$C:$C,K$10,'Complete Nutrition Data'!$J:$J,"Direct")</f>
        <v>0</v>
      </c>
      <c r="L30" s="5">
        <f>SUMIFS('Complete Nutrition Data'!$Q:$Q,'Complete Nutrition Data'!$B:$B,$B30,'Complete Nutrition Data'!$F:$F,$C30,'Complete Nutrition Data'!$G:$G,$D30,'Complete Nutrition Data'!$C:$C,L$10,'Complete Nutrition Data'!$J:$J,"Direct")</f>
        <v>0</v>
      </c>
      <c r="M30" s="5">
        <f>SUMIFS('Complete Nutrition Data'!$Q:$Q,'Complete Nutrition Data'!$B:$B,$B30,'Complete Nutrition Data'!$F:$F,$C30,'Complete Nutrition Data'!$G:$G,$D30,'Complete Nutrition Data'!$C:$C,M$10,'Complete Nutrition Data'!$J:$J,"Direct")</f>
        <v>0</v>
      </c>
      <c r="N30" s="5">
        <f t="shared" si="0"/>
        <v>0</v>
      </c>
      <c r="O30" s="5"/>
    </row>
    <row r="31" spans="2:55" s="19" customFormat="1" ht="14.4">
      <c r="B31" s="2" t="s">
        <v>130</v>
      </c>
      <c r="C31" s="2" t="s">
        <v>109</v>
      </c>
      <c r="D31" s="2" t="s">
        <v>409</v>
      </c>
      <c r="E31" s="2" t="s">
        <v>359</v>
      </c>
      <c r="F31" s="29" t="str">
        <f>_xlfn.XLOOKUP(B31,'Filter Data'!$A$1:$A$16,'Filter Data'!$M$1:$M$16," ")</f>
        <v>MWK</v>
      </c>
      <c r="G31" s="5">
        <f>SUMIFS('Complete Nutrition Data'!$Q:$Q,'Complete Nutrition Data'!$B:$B,$B31,'Complete Nutrition Data'!$F:$F,$C31,'Complete Nutrition Data'!$G:$G,$D31,'Complete Nutrition Data'!$C:$C,$G$10,'Complete Nutrition Data'!$J:$J,"Direct")</f>
        <v>0</v>
      </c>
      <c r="H31" s="5">
        <f>SUMIFS('Complete Nutrition Data'!$Q:$Q,'Complete Nutrition Data'!$B:$B,$B31,'Complete Nutrition Data'!$F:$F,$C31,'Complete Nutrition Data'!$G:$G,$D31,'Complete Nutrition Data'!$C:$C,$H$10,'Complete Nutrition Data'!$J:$J,"Direct")</f>
        <v>5172900000</v>
      </c>
      <c r="I31" s="5">
        <f>SUMIFS('Complete Nutrition Data'!$Q:$Q,'Complete Nutrition Data'!$B:$B,$B31,'Complete Nutrition Data'!$F:$F,$C31,'Complete Nutrition Data'!$G:$G,$D31,'Complete Nutrition Data'!$C:$C,I$10,'Complete Nutrition Data'!$J:$J,"Direct")</f>
        <v>5172900000</v>
      </c>
      <c r="J31" s="5">
        <f>SUMIFS('Complete Nutrition Data'!$Q:$Q,'Complete Nutrition Data'!$B:$B,$B31,'Complete Nutrition Data'!$F:$F,$C31,'Complete Nutrition Data'!$G:$G,$D31,'Complete Nutrition Data'!$C:$C,J$10,'Complete Nutrition Data'!$J:$J,"Direct")</f>
        <v>0</v>
      </c>
      <c r="K31" s="5">
        <f>SUMIFS('Complete Nutrition Data'!$Q:$Q,'Complete Nutrition Data'!$B:$B,$B31,'Complete Nutrition Data'!$F:$F,$C31,'Complete Nutrition Data'!$G:$G,$D31,'Complete Nutrition Data'!$C:$C,K$10,'Complete Nutrition Data'!$J:$J,"Direct")</f>
        <v>0</v>
      </c>
      <c r="L31" s="5">
        <f>SUMIFS('Complete Nutrition Data'!$Q:$Q,'Complete Nutrition Data'!$B:$B,$B31,'Complete Nutrition Data'!$F:$F,$C31,'Complete Nutrition Data'!$G:$G,$D31,'Complete Nutrition Data'!$C:$C,L$10,'Complete Nutrition Data'!$J:$J,"Direct")</f>
        <v>0</v>
      </c>
      <c r="M31" s="5">
        <f>SUMIFS('Complete Nutrition Data'!$Q:$Q,'Complete Nutrition Data'!$B:$B,$B31,'Complete Nutrition Data'!$F:$F,$C31,'Complete Nutrition Data'!$G:$G,$D31,'Complete Nutrition Data'!$C:$C,M$10,'Complete Nutrition Data'!$J:$J,"Direct")</f>
        <v>0</v>
      </c>
      <c r="N31" s="5">
        <f t="shared" si="0"/>
        <v>10345800000</v>
      </c>
      <c r="O31" s="5"/>
    </row>
    <row r="32" spans="2:55" s="19" customFormat="1" ht="14.4">
      <c r="B32" s="2" t="s">
        <v>130</v>
      </c>
      <c r="C32" s="2" t="s">
        <v>232</v>
      </c>
      <c r="D32" s="2" t="s">
        <v>346</v>
      </c>
      <c r="E32" s="2" t="s">
        <v>359</v>
      </c>
      <c r="F32" s="29" t="str">
        <f>_xlfn.XLOOKUP(B32,'Filter Data'!$A$1:$A$16,'Filter Data'!$M$1:$M$16," ")</f>
        <v>MWK</v>
      </c>
      <c r="G32" s="5">
        <f>SUMIFS('Complete Nutrition Data'!$Q:$Q,'Complete Nutrition Data'!$B:$B,$B32,'Complete Nutrition Data'!$F:$F,$C32,'Complete Nutrition Data'!$G:$G,$D32,'Complete Nutrition Data'!$C:$C,$G$10,'Complete Nutrition Data'!$J:$J,"Direct")</f>
        <v>0</v>
      </c>
      <c r="H32" s="5">
        <f>SUMIFS('Complete Nutrition Data'!$Q:$Q,'Complete Nutrition Data'!$B:$B,$B32,'Complete Nutrition Data'!$F:$F,$C32,'Complete Nutrition Data'!$G:$G,$D32,'Complete Nutrition Data'!$C:$C,$H$10,'Complete Nutrition Data'!$J:$J,"Direct")</f>
        <v>0</v>
      </c>
      <c r="I32" s="5">
        <f>SUMIFS('Complete Nutrition Data'!$Q:$Q,'Complete Nutrition Data'!$B:$B,$B32,'Complete Nutrition Data'!$F:$F,$C32,'Complete Nutrition Data'!$G:$G,$D32,'Complete Nutrition Data'!$C:$C,I$10,'Complete Nutrition Data'!$J:$J,"Direct")</f>
        <v>0</v>
      </c>
      <c r="J32" s="5">
        <f>SUMIFS('Complete Nutrition Data'!$Q:$Q,'Complete Nutrition Data'!$B:$B,$B32,'Complete Nutrition Data'!$F:$F,$C32,'Complete Nutrition Data'!$G:$G,$D32,'Complete Nutrition Data'!$C:$C,J$10,'Complete Nutrition Data'!$J:$J,"Direct")</f>
        <v>0</v>
      </c>
      <c r="K32" s="5">
        <f>SUMIFS('Complete Nutrition Data'!$Q:$Q,'Complete Nutrition Data'!$B:$B,$B32,'Complete Nutrition Data'!$F:$F,$C32,'Complete Nutrition Data'!$G:$G,$D32,'Complete Nutrition Data'!$C:$C,K$10,'Complete Nutrition Data'!$J:$J,"Direct")</f>
        <v>0</v>
      </c>
      <c r="L32" s="5">
        <f>SUMIFS('Complete Nutrition Data'!$Q:$Q,'Complete Nutrition Data'!$B:$B,$B32,'Complete Nutrition Data'!$F:$F,$C32,'Complete Nutrition Data'!$G:$G,$D32,'Complete Nutrition Data'!$C:$C,L$10,'Complete Nutrition Data'!$J:$J,"Direct")</f>
        <v>0</v>
      </c>
      <c r="M32" s="5">
        <f>SUMIFS('Complete Nutrition Data'!$Q:$Q,'Complete Nutrition Data'!$B:$B,$B32,'Complete Nutrition Data'!$F:$F,$C32,'Complete Nutrition Data'!$G:$G,$D32,'Complete Nutrition Data'!$C:$C,M$10,'Complete Nutrition Data'!$J:$J,"Direct")</f>
        <v>0</v>
      </c>
      <c r="N32" s="5">
        <f t="shared" si="0"/>
        <v>0</v>
      </c>
      <c r="O32" s="5"/>
    </row>
    <row r="33" spans="2:15" s="19" customFormat="1" ht="14.4">
      <c r="B33" s="2" t="s">
        <v>130</v>
      </c>
      <c r="C33" s="2" t="s">
        <v>187</v>
      </c>
      <c r="D33" s="2" t="s">
        <v>408</v>
      </c>
      <c r="E33" s="2" t="s">
        <v>359</v>
      </c>
      <c r="F33" s="29" t="str">
        <f>_xlfn.XLOOKUP(B33,'Filter Data'!$A$1:$A$16,'Filter Data'!$M$1:$M$16," ")</f>
        <v>MWK</v>
      </c>
      <c r="G33" s="5">
        <f>SUMIFS('Complete Nutrition Data'!$Q:$Q,'Complete Nutrition Data'!$B:$B,$B33,'Complete Nutrition Data'!$F:$F,$C33,'Complete Nutrition Data'!$G:$G,$D33,'Complete Nutrition Data'!$C:$C,$G$10,'Complete Nutrition Data'!$J:$J,"Direct")</f>
        <v>0</v>
      </c>
      <c r="H33" s="5">
        <f>SUMIFS('Complete Nutrition Data'!$Q:$Q,'Complete Nutrition Data'!$B:$B,$B33,'Complete Nutrition Data'!$F:$F,$C33,'Complete Nutrition Data'!$G:$G,$D33,'Complete Nutrition Data'!$C:$C,$H$10,'Complete Nutrition Data'!$J:$J,"Direct")</f>
        <v>0</v>
      </c>
      <c r="I33" s="5">
        <f>SUMIFS('Complete Nutrition Data'!$Q:$Q,'Complete Nutrition Data'!$B:$B,$B33,'Complete Nutrition Data'!$F:$F,$C33,'Complete Nutrition Data'!$G:$G,$D33,'Complete Nutrition Data'!$C:$C,I$10,'Complete Nutrition Data'!$J:$J,"Direct")</f>
        <v>6027390000</v>
      </c>
      <c r="J33" s="5">
        <f>SUMIFS('Complete Nutrition Data'!$Q:$Q,'Complete Nutrition Data'!$B:$B,$B33,'Complete Nutrition Data'!$F:$F,$C33,'Complete Nutrition Data'!$G:$G,$D33,'Complete Nutrition Data'!$C:$C,J$10,'Complete Nutrition Data'!$J:$J,"Direct")</f>
        <v>506150000</v>
      </c>
      <c r="K33" s="5">
        <f>SUMIFS('Complete Nutrition Data'!$Q:$Q,'Complete Nutrition Data'!$B:$B,$B33,'Complete Nutrition Data'!$F:$F,$C33,'Complete Nutrition Data'!$G:$G,$D33,'Complete Nutrition Data'!$C:$C,K$10,'Complete Nutrition Data'!$J:$J,"Direct")</f>
        <v>0</v>
      </c>
      <c r="L33" s="5">
        <f>SUMIFS('Complete Nutrition Data'!$Q:$Q,'Complete Nutrition Data'!$B:$B,$B33,'Complete Nutrition Data'!$F:$F,$C33,'Complete Nutrition Data'!$G:$G,$D33,'Complete Nutrition Data'!$C:$C,L$10,'Complete Nutrition Data'!$J:$J,"Direct")</f>
        <v>0</v>
      </c>
      <c r="M33" s="5">
        <f>SUMIFS('Complete Nutrition Data'!$Q:$Q,'Complete Nutrition Data'!$B:$B,$B33,'Complete Nutrition Data'!$F:$F,$C33,'Complete Nutrition Data'!$G:$G,$D33,'Complete Nutrition Data'!$C:$C,M$10,'Complete Nutrition Data'!$J:$J,"Direct")</f>
        <v>0</v>
      </c>
      <c r="N33" s="5">
        <f t="shared" si="0"/>
        <v>6533540000</v>
      </c>
      <c r="O33" s="5"/>
    </row>
    <row r="34" spans="2:15" s="19" customFormat="1" ht="27.6">
      <c r="B34" s="2" t="s">
        <v>130</v>
      </c>
      <c r="C34" s="2" t="s">
        <v>187</v>
      </c>
      <c r="D34" s="2" t="s">
        <v>406</v>
      </c>
      <c r="E34" s="2" t="s">
        <v>359</v>
      </c>
      <c r="F34" s="29" t="str">
        <f>_xlfn.XLOOKUP(B34,'Filter Data'!$A$1:$A$16,'Filter Data'!$M$1:$M$16," ")</f>
        <v>MWK</v>
      </c>
      <c r="G34" s="5">
        <f>SUMIFS('Complete Nutrition Data'!$Q:$Q,'Complete Nutrition Data'!$B:$B,$B34,'Complete Nutrition Data'!$F:$F,$C34,'Complete Nutrition Data'!$G:$G,$D34,'Complete Nutrition Data'!$C:$C,$G$10,'Complete Nutrition Data'!$J:$J,"Direct")</f>
        <v>0</v>
      </c>
      <c r="H34" s="5">
        <f>SUMIFS('Complete Nutrition Data'!$Q:$Q,'Complete Nutrition Data'!$B:$B,$B34,'Complete Nutrition Data'!$F:$F,$C34,'Complete Nutrition Data'!$G:$G,$D34,'Complete Nutrition Data'!$C:$C,$H$10,'Complete Nutrition Data'!$J:$J,"Direct")</f>
        <v>0</v>
      </c>
      <c r="I34" s="5">
        <f>SUMIFS('Complete Nutrition Data'!$Q:$Q,'Complete Nutrition Data'!$B:$B,$B34,'Complete Nutrition Data'!$F:$F,$C34,'Complete Nutrition Data'!$G:$G,$D34,'Complete Nutrition Data'!$C:$C,I$10,'Complete Nutrition Data'!$J:$J,"Direct")</f>
        <v>0</v>
      </c>
      <c r="J34" s="5">
        <f>SUMIFS('Complete Nutrition Data'!$Q:$Q,'Complete Nutrition Data'!$B:$B,$B34,'Complete Nutrition Data'!$F:$F,$C34,'Complete Nutrition Data'!$G:$G,$D34,'Complete Nutrition Data'!$C:$C,J$10,'Complete Nutrition Data'!$J:$J,"Direct")</f>
        <v>0</v>
      </c>
      <c r="K34" s="5">
        <f>SUMIFS('Complete Nutrition Data'!$Q:$Q,'Complete Nutrition Data'!$B:$B,$B34,'Complete Nutrition Data'!$F:$F,$C34,'Complete Nutrition Data'!$G:$G,$D34,'Complete Nutrition Data'!$C:$C,K$10,'Complete Nutrition Data'!$J:$J,"Direct")</f>
        <v>0</v>
      </c>
      <c r="L34" s="5">
        <f>SUMIFS('Complete Nutrition Data'!$Q:$Q,'Complete Nutrition Data'!$B:$B,$B34,'Complete Nutrition Data'!$F:$F,$C34,'Complete Nutrition Data'!$G:$G,$D34,'Complete Nutrition Data'!$C:$C,L$10,'Complete Nutrition Data'!$J:$J,"Direct")</f>
        <v>0</v>
      </c>
      <c r="M34" s="5">
        <f>SUMIFS('Complete Nutrition Data'!$Q:$Q,'Complete Nutrition Data'!$B:$B,$B34,'Complete Nutrition Data'!$F:$F,$C34,'Complete Nutrition Data'!$G:$G,$D34,'Complete Nutrition Data'!$C:$C,M$10,'Complete Nutrition Data'!$J:$J,"Direct")</f>
        <v>0</v>
      </c>
      <c r="N34" s="5">
        <f t="shared" si="0"/>
        <v>0</v>
      </c>
      <c r="O34" s="5"/>
    </row>
    <row r="35" spans="2:15" s="19" customFormat="1" ht="14.4">
      <c r="B35" s="2" t="s">
        <v>99</v>
      </c>
      <c r="C35" s="2" t="s">
        <v>109</v>
      </c>
      <c r="D35" s="2" t="s">
        <v>409</v>
      </c>
      <c r="E35" s="2" t="s">
        <v>359</v>
      </c>
      <c r="F35" s="29" t="str">
        <f>_xlfn.XLOOKUP(B35,'Filter Data'!$A$1:$A$16,'Filter Data'!$M$1:$M$16," ")</f>
        <v>MUR</v>
      </c>
      <c r="G35" s="5">
        <f>SUMIFS('Complete Nutrition Data'!$Q:$Q,'Complete Nutrition Data'!$B:$B,$B35,'Complete Nutrition Data'!$F:$F,$C35,'Complete Nutrition Data'!$G:$G,$D35,'Complete Nutrition Data'!$C:$C,$G$10,'Complete Nutrition Data'!$J:$J,"Direct")</f>
        <v>0</v>
      </c>
      <c r="H35" s="5">
        <f>SUMIFS('Complete Nutrition Data'!$Q:$Q,'Complete Nutrition Data'!$B:$B,$B35,'Complete Nutrition Data'!$F:$F,$C35,'Complete Nutrition Data'!$G:$G,$D35,'Complete Nutrition Data'!$C:$C,$H$10,'Complete Nutrition Data'!$J:$J,"Direct")</f>
        <v>75000000</v>
      </c>
      <c r="I35" s="5">
        <f>SUMIFS('Complete Nutrition Data'!$Q:$Q,'Complete Nutrition Data'!$B:$B,$B35,'Complete Nutrition Data'!$F:$F,$C35,'Complete Nutrition Data'!$G:$G,$D35,'Complete Nutrition Data'!$C:$C,I$10,'Complete Nutrition Data'!$J:$J,"Direct")</f>
        <v>70000000</v>
      </c>
      <c r="J35" s="5">
        <f>SUMIFS('Complete Nutrition Data'!$Q:$Q,'Complete Nutrition Data'!$B:$B,$B35,'Complete Nutrition Data'!$F:$F,$C35,'Complete Nutrition Data'!$G:$G,$D35,'Complete Nutrition Data'!$C:$C,J$10,'Complete Nutrition Data'!$J:$J,"Direct")</f>
        <v>78000000</v>
      </c>
      <c r="K35" s="5">
        <f>SUMIFS('Complete Nutrition Data'!$Q:$Q,'Complete Nutrition Data'!$B:$B,$B35,'Complete Nutrition Data'!$F:$F,$C35,'Complete Nutrition Data'!$G:$G,$D35,'Complete Nutrition Data'!$C:$C,K$10,'Complete Nutrition Data'!$J:$J,"Direct")</f>
        <v>0</v>
      </c>
      <c r="L35" s="5">
        <f>SUMIFS('Complete Nutrition Data'!$Q:$Q,'Complete Nutrition Data'!$B:$B,$B35,'Complete Nutrition Data'!$F:$F,$C35,'Complete Nutrition Data'!$G:$G,$D35,'Complete Nutrition Data'!$C:$C,L$10,'Complete Nutrition Data'!$J:$J,"Direct")</f>
        <v>0</v>
      </c>
      <c r="M35" s="5">
        <f>SUMIFS('Complete Nutrition Data'!$Q:$Q,'Complete Nutrition Data'!$B:$B,$B35,'Complete Nutrition Data'!$F:$F,$C35,'Complete Nutrition Data'!$G:$G,$D35,'Complete Nutrition Data'!$C:$C,M$10,'Complete Nutrition Data'!$J:$J,"Direct")</f>
        <v>0</v>
      </c>
      <c r="N35" s="5">
        <f t="shared" si="0"/>
        <v>223000000</v>
      </c>
      <c r="O35" s="5"/>
    </row>
    <row r="36" spans="2:15" s="19" customFormat="1" ht="14.4">
      <c r="B36" s="2" t="s">
        <v>99</v>
      </c>
      <c r="C36" s="2" t="s">
        <v>232</v>
      </c>
      <c r="D36" s="2" t="s">
        <v>346</v>
      </c>
      <c r="E36" s="2" t="s">
        <v>359</v>
      </c>
      <c r="F36" s="29" t="str">
        <f>_xlfn.XLOOKUP(B36,'Filter Data'!$A$1:$A$16,'Filter Data'!$M$1:$M$16," ")</f>
        <v>MUR</v>
      </c>
      <c r="G36" s="5">
        <f>SUMIFS('Complete Nutrition Data'!$Q:$Q,'Complete Nutrition Data'!$B:$B,$B36,'Complete Nutrition Data'!$F:$F,$C36,'Complete Nutrition Data'!$G:$G,$D36,'Complete Nutrition Data'!$C:$C,$G$10,'Complete Nutrition Data'!$J:$J,"Direct")</f>
        <v>0</v>
      </c>
      <c r="H36" s="5">
        <f>SUMIFS('Complete Nutrition Data'!$Q:$Q,'Complete Nutrition Data'!$B:$B,$B36,'Complete Nutrition Data'!$F:$F,$C36,'Complete Nutrition Data'!$G:$G,$D36,'Complete Nutrition Data'!$C:$C,$H$10,'Complete Nutrition Data'!$J:$J,"Direct")</f>
        <v>0</v>
      </c>
      <c r="I36" s="5">
        <f>SUMIFS('Complete Nutrition Data'!$Q:$Q,'Complete Nutrition Data'!$B:$B,$B36,'Complete Nutrition Data'!$F:$F,$C36,'Complete Nutrition Data'!$G:$G,$D36,'Complete Nutrition Data'!$C:$C,I$10,'Complete Nutrition Data'!$J:$J,"Direct")</f>
        <v>0</v>
      </c>
      <c r="J36" s="5">
        <f>SUMIFS('Complete Nutrition Data'!$Q:$Q,'Complete Nutrition Data'!$B:$B,$B36,'Complete Nutrition Data'!$F:$F,$C36,'Complete Nutrition Data'!$G:$G,$D36,'Complete Nutrition Data'!$C:$C,J$10,'Complete Nutrition Data'!$J:$J,"Direct")</f>
        <v>0</v>
      </c>
      <c r="K36" s="5">
        <f>SUMIFS('Complete Nutrition Data'!$Q:$Q,'Complete Nutrition Data'!$B:$B,$B36,'Complete Nutrition Data'!$F:$F,$C36,'Complete Nutrition Data'!$G:$G,$D36,'Complete Nutrition Data'!$C:$C,K$10,'Complete Nutrition Data'!$J:$J,"Direct")</f>
        <v>0</v>
      </c>
      <c r="L36" s="5">
        <f>SUMIFS('Complete Nutrition Data'!$Q:$Q,'Complete Nutrition Data'!$B:$B,$B36,'Complete Nutrition Data'!$F:$F,$C36,'Complete Nutrition Data'!$G:$G,$D36,'Complete Nutrition Data'!$C:$C,L$10,'Complete Nutrition Data'!$J:$J,"Direct")</f>
        <v>0</v>
      </c>
      <c r="M36" s="5">
        <f>SUMIFS('Complete Nutrition Data'!$Q:$Q,'Complete Nutrition Data'!$B:$B,$B36,'Complete Nutrition Data'!$F:$F,$C36,'Complete Nutrition Data'!$G:$G,$D36,'Complete Nutrition Data'!$C:$C,M$10,'Complete Nutrition Data'!$J:$J,"Direct")</f>
        <v>0</v>
      </c>
      <c r="N36" s="5">
        <f t="shared" si="0"/>
        <v>0</v>
      </c>
      <c r="O36" s="5"/>
    </row>
    <row r="37" spans="2:15" s="19" customFormat="1" ht="14.4">
      <c r="B37" s="2" t="s">
        <v>99</v>
      </c>
      <c r="C37" s="2" t="s">
        <v>187</v>
      </c>
      <c r="D37" s="2" t="s">
        <v>408</v>
      </c>
      <c r="E37" s="2" t="s">
        <v>359</v>
      </c>
      <c r="F37" s="29" t="str">
        <f>_xlfn.XLOOKUP(B37,'Filter Data'!$A$1:$A$16,'Filter Data'!$M$1:$M$16," ")</f>
        <v>MUR</v>
      </c>
      <c r="G37" s="5">
        <f>SUMIFS('Complete Nutrition Data'!$Q:$Q,'Complete Nutrition Data'!$B:$B,$B37,'Complete Nutrition Data'!$F:$F,$C37,'Complete Nutrition Data'!$G:$G,$D37,'Complete Nutrition Data'!$C:$C,$G$10,'Complete Nutrition Data'!$J:$J,"Direct")</f>
        <v>0</v>
      </c>
      <c r="H37" s="5">
        <f>SUMIFS('Complete Nutrition Data'!$Q:$Q,'Complete Nutrition Data'!$B:$B,$B37,'Complete Nutrition Data'!$F:$F,$C37,'Complete Nutrition Data'!$G:$G,$D37,'Complete Nutrition Data'!$C:$C,$H$10,'Complete Nutrition Data'!$J:$J,"Direct")</f>
        <v>0</v>
      </c>
      <c r="I37" s="5">
        <f>SUMIFS('Complete Nutrition Data'!$Q:$Q,'Complete Nutrition Data'!$B:$B,$B37,'Complete Nutrition Data'!$F:$F,$C37,'Complete Nutrition Data'!$G:$G,$D37,'Complete Nutrition Data'!$C:$C,I$10,'Complete Nutrition Data'!$J:$J,"Direct")</f>
        <v>0</v>
      </c>
      <c r="J37" s="5">
        <f>SUMIFS('Complete Nutrition Data'!$Q:$Q,'Complete Nutrition Data'!$B:$B,$B37,'Complete Nutrition Data'!$F:$F,$C37,'Complete Nutrition Data'!$G:$G,$D37,'Complete Nutrition Data'!$C:$C,J$10,'Complete Nutrition Data'!$J:$J,"Direct")</f>
        <v>0</v>
      </c>
      <c r="K37" s="5">
        <f>SUMIFS('Complete Nutrition Data'!$Q:$Q,'Complete Nutrition Data'!$B:$B,$B37,'Complete Nutrition Data'!$F:$F,$C37,'Complete Nutrition Data'!$G:$G,$D37,'Complete Nutrition Data'!$C:$C,K$10,'Complete Nutrition Data'!$J:$J,"Direct")</f>
        <v>0</v>
      </c>
      <c r="L37" s="5">
        <f>SUMIFS('Complete Nutrition Data'!$Q:$Q,'Complete Nutrition Data'!$B:$B,$B37,'Complete Nutrition Data'!$F:$F,$C37,'Complete Nutrition Data'!$G:$G,$D37,'Complete Nutrition Data'!$C:$C,L$10,'Complete Nutrition Data'!$J:$J,"Direct")</f>
        <v>0</v>
      </c>
      <c r="M37" s="5">
        <f>SUMIFS('Complete Nutrition Data'!$Q:$Q,'Complete Nutrition Data'!$B:$B,$B37,'Complete Nutrition Data'!$F:$F,$C37,'Complete Nutrition Data'!$G:$G,$D37,'Complete Nutrition Data'!$C:$C,M$10,'Complete Nutrition Data'!$J:$J,"Direct")</f>
        <v>0</v>
      </c>
      <c r="N37" s="5">
        <f t="shared" si="0"/>
        <v>0</v>
      </c>
      <c r="O37" s="5"/>
    </row>
    <row r="38" spans="2:15" s="19" customFormat="1" ht="27.6">
      <c r="B38" s="2" t="s">
        <v>99</v>
      </c>
      <c r="C38" s="2" t="s">
        <v>187</v>
      </c>
      <c r="D38" s="2" t="s">
        <v>406</v>
      </c>
      <c r="E38" s="2" t="s">
        <v>359</v>
      </c>
      <c r="F38" s="29" t="str">
        <f>_xlfn.XLOOKUP(B38,'Filter Data'!$A$1:$A$16,'Filter Data'!$M$1:$M$16," ")</f>
        <v>MUR</v>
      </c>
      <c r="G38" s="5">
        <f>SUMIFS('Complete Nutrition Data'!$Q:$Q,'Complete Nutrition Data'!$B:$B,$B38,'Complete Nutrition Data'!$F:$F,$C38,'Complete Nutrition Data'!$G:$G,$D38,'Complete Nutrition Data'!$C:$C,$G$10,'Complete Nutrition Data'!$J:$J,"Direct")</f>
        <v>0</v>
      </c>
      <c r="H38" s="5">
        <f>SUMIFS('Complete Nutrition Data'!$Q:$Q,'Complete Nutrition Data'!$B:$B,$B38,'Complete Nutrition Data'!$F:$F,$C38,'Complete Nutrition Data'!$G:$G,$D38,'Complete Nutrition Data'!$C:$C,$H$10,'Complete Nutrition Data'!$J:$J,"Direct")</f>
        <v>0</v>
      </c>
      <c r="I38" s="5">
        <f>SUMIFS('Complete Nutrition Data'!$Q:$Q,'Complete Nutrition Data'!$B:$B,$B38,'Complete Nutrition Data'!$F:$F,$C38,'Complete Nutrition Data'!$G:$G,$D38,'Complete Nutrition Data'!$C:$C,I$10,'Complete Nutrition Data'!$J:$J,"Direct")</f>
        <v>0</v>
      </c>
      <c r="J38" s="5">
        <f>SUMIFS('Complete Nutrition Data'!$Q:$Q,'Complete Nutrition Data'!$B:$B,$B38,'Complete Nutrition Data'!$F:$F,$C38,'Complete Nutrition Data'!$G:$G,$D38,'Complete Nutrition Data'!$C:$C,J$10,'Complete Nutrition Data'!$J:$J,"Direct")</f>
        <v>0</v>
      </c>
      <c r="K38" s="5">
        <f>SUMIFS('Complete Nutrition Data'!$Q:$Q,'Complete Nutrition Data'!$B:$B,$B38,'Complete Nutrition Data'!$F:$F,$C38,'Complete Nutrition Data'!$G:$G,$D38,'Complete Nutrition Data'!$C:$C,K$10,'Complete Nutrition Data'!$J:$J,"Direct")</f>
        <v>0</v>
      </c>
      <c r="L38" s="5">
        <f>SUMIFS('Complete Nutrition Data'!$Q:$Q,'Complete Nutrition Data'!$B:$B,$B38,'Complete Nutrition Data'!$F:$F,$C38,'Complete Nutrition Data'!$G:$G,$D38,'Complete Nutrition Data'!$C:$C,L$10,'Complete Nutrition Data'!$J:$J,"Direct")</f>
        <v>0</v>
      </c>
      <c r="M38" s="5">
        <f>SUMIFS('Complete Nutrition Data'!$Q:$Q,'Complete Nutrition Data'!$B:$B,$B38,'Complete Nutrition Data'!$F:$F,$C38,'Complete Nutrition Data'!$G:$G,$D38,'Complete Nutrition Data'!$C:$C,M$10,'Complete Nutrition Data'!$J:$J,"Direct")</f>
        <v>0</v>
      </c>
      <c r="N38" s="5">
        <f t="shared" si="0"/>
        <v>0</v>
      </c>
      <c r="O38" s="5"/>
    </row>
    <row r="39" spans="2:15" s="19" customFormat="1" ht="14.4">
      <c r="B39" s="2" t="s">
        <v>133</v>
      </c>
      <c r="C39" s="2" t="s">
        <v>109</v>
      </c>
      <c r="D39" s="2" t="s">
        <v>409</v>
      </c>
      <c r="E39" s="2" t="s">
        <v>359</v>
      </c>
      <c r="F39" s="29" t="str">
        <f>_xlfn.XLOOKUP(B39,'Filter Data'!$A$1:$A$16,'Filter Data'!$M$1:$M$16," ")</f>
        <v>MZM</v>
      </c>
      <c r="G39" s="5">
        <f>SUMIFS('Complete Nutrition Data'!$Q:$Q,'Complete Nutrition Data'!$B:$B,$B39,'Complete Nutrition Data'!$F:$F,$C39,'Complete Nutrition Data'!$G:$G,$D39,'Complete Nutrition Data'!$C:$C,$G$10,'Complete Nutrition Data'!$J:$J,"Direct")</f>
        <v>0</v>
      </c>
      <c r="H39" s="5">
        <f>SUMIFS('Complete Nutrition Data'!$Q:$Q,'Complete Nutrition Data'!$B:$B,$B39,'Complete Nutrition Data'!$F:$F,$C39,'Complete Nutrition Data'!$G:$G,$D39,'Complete Nutrition Data'!$C:$C,$H$10,'Complete Nutrition Data'!$J:$J,"Direct")</f>
        <v>0</v>
      </c>
      <c r="I39" s="5">
        <f>SUMIFS('Complete Nutrition Data'!$Q:$Q,'Complete Nutrition Data'!$B:$B,$B39,'Complete Nutrition Data'!$F:$F,$C39,'Complete Nutrition Data'!$G:$G,$D39,'Complete Nutrition Data'!$C:$C,I$10,'Complete Nutrition Data'!$J:$J,"Direct")</f>
        <v>0</v>
      </c>
      <c r="J39" s="5">
        <f>SUMIFS('Complete Nutrition Data'!$Q:$Q,'Complete Nutrition Data'!$B:$B,$B39,'Complete Nutrition Data'!$F:$F,$C39,'Complete Nutrition Data'!$G:$G,$D39,'Complete Nutrition Data'!$C:$C,J$10,'Complete Nutrition Data'!$J:$J,"Direct")</f>
        <v>0</v>
      </c>
      <c r="K39" s="5">
        <f>SUMIFS('Complete Nutrition Data'!$Q:$Q,'Complete Nutrition Data'!$B:$B,$B39,'Complete Nutrition Data'!$F:$F,$C39,'Complete Nutrition Data'!$G:$G,$D39,'Complete Nutrition Data'!$C:$C,K$10,'Complete Nutrition Data'!$J:$J,"Direct")</f>
        <v>0</v>
      </c>
      <c r="L39" s="5">
        <f>SUMIFS('Complete Nutrition Data'!$Q:$Q,'Complete Nutrition Data'!$B:$B,$B39,'Complete Nutrition Data'!$F:$F,$C39,'Complete Nutrition Data'!$G:$G,$D39,'Complete Nutrition Data'!$C:$C,L$10,'Complete Nutrition Data'!$J:$J,"Direct")</f>
        <v>0</v>
      </c>
      <c r="M39" s="5">
        <f>SUMIFS('Complete Nutrition Data'!$Q:$Q,'Complete Nutrition Data'!$B:$B,$B39,'Complete Nutrition Data'!$F:$F,$C39,'Complete Nutrition Data'!$G:$G,$D39,'Complete Nutrition Data'!$C:$C,M$10,'Complete Nutrition Data'!$J:$J,"Direct")</f>
        <v>0</v>
      </c>
      <c r="N39" s="5">
        <f t="shared" ref="N39:N66" si="1">SUM(E39:K39)</f>
        <v>0</v>
      </c>
      <c r="O39" s="5"/>
    </row>
    <row r="40" spans="2:15" s="19" customFormat="1" ht="14.4">
      <c r="B40" s="2" t="s">
        <v>133</v>
      </c>
      <c r="C40" s="2" t="s">
        <v>232</v>
      </c>
      <c r="D40" s="2" t="s">
        <v>346</v>
      </c>
      <c r="E40" s="2" t="s">
        <v>359</v>
      </c>
      <c r="F40" s="29" t="str">
        <f>_xlfn.XLOOKUP(B40,'Filter Data'!$A$1:$A$16,'Filter Data'!$M$1:$M$16," ")</f>
        <v>MZM</v>
      </c>
      <c r="G40" s="5">
        <f>SUMIFS('Complete Nutrition Data'!$Q:$Q,'Complete Nutrition Data'!$B:$B,$B40,'Complete Nutrition Data'!$F:$F,$C40,'Complete Nutrition Data'!$G:$G,$D40,'Complete Nutrition Data'!$C:$C,$G$10,'Complete Nutrition Data'!$J:$J,"Direct")</f>
        <v>1000000</v>
      </c>
      <c r="H40" s="5">
        <f>SUMIFS('Complete Nutrition Data'!$Q:$Q,'Complete Nutrition Data'!$B:$B,$B40,'Complete Nutrition Data'!$F:$F,$C40,'Complete Nutrition Data'!$G:$G,$D40,'Complete Nutrition Data'!$C:$C,$H$10,'Complete Nutrition Data'!$J:$J,"Direct")</f>
        <v>1000000</v>
      </c>
      <c r="I40" s="5">
        <f>SUMIFS('Complete Nutrition Data'!$Q:$Q,'Complete Nutrition Data'!$B:$B,$B40,'Complete Nutrition Data'!$F:$F,$C40,'Complete Nutrition Data'!$G:$G,$D40,'Complete Nutrition Data'!$C:$C,I$10,'Complete Nutrition Data'!$J:$J,"Direct")</f>
        <v>0</v>
      </c>
      <c r="J40" s="5">
        <f>SUMIFS('Complete Nutrition Data'!$Q:$Q,'Complete Nutrition Data'!$B:$B,$B40,'Complete Nutrition Data'!$F:$F,$C40,'Complete Nutrition Data'!$G:$G,$D40,'Complete Nutrition Data'!$C:$C,J$10,'Complete Nutrition Data'!$J:$J,"Direct")</f>
        <v>0</v>
      </c>
      <c r="K40" s="5">
        <f>SUMIFS('Complete Nutrition Data'!$Q:$Q,'Complete Nutrition Data'!$B:$B,$B40,'Complete Nutrition Data'!$F:$F,$C40,'Complete Nutrition Data'!$G:$G,$D40,'Complete Nutrition Data'!$C:$C,K$10,'Complete Nutrition Data'!$J:$J,"Direct")</f>
        <v>0</v>
      </c>
      <c r="L40" s="5">
        <f>SUMIFS('Complete Nutrition Data'!$Q:$Q,'Complete Nutrition Data'!$B:$B,$B40,'Complete Nutrition Data'!$F:$F,$C40,'Complete Nutrition Data'!$G:$G,$D40,'Complete Nutrition Data'!$C:$C,L$10,'Complete Nutrition Data'!$J:$J,"Direct")</f>
        <v>0</v>
      </c>
      <c r="M40" s="5">
        <f>SUMIFS('Complete Nutrition Data'!$Q:$Q,'Complete Nutrition Data'!$B:$B,$B40,'Complete Nutrition Data'!$F:$F,$C40,'Complete Nutrition Data'!$G:$G,$D40,'Complete Nutrition Data'!$C:$C,M$10,'Complete Nutrition Data'!$J:$J,"Direct")</f>
        <v>0</v>
      </c>
      <c r="N40" s="5">
        <f t="shared" si="1"/>
        <v>2000000</v>
      </c>
      <c r="O40" s="5"/>
    </row>
    <row r="41" spans="2:15" s="19" customFormat="1" ht="14.4">
      <c r="B41" s="2" t="s">
        <v>133</v>
      </c>
      <c r="C41" s="2" t="s">
        <v>187</v>
      </c>
      <c r="D41" s="2" t="s">
        <v>408</v>
      </c>
      <c r="E41" s="2" t="s">
        <v>359</v>
      </c>
      <c r="F41" s="29" t="str">
        <f>_xlfn.XLOOKUP(B41,'Filter Data'!$A$1:$A$16,'Filter Data'!$M$1:$M$16," ")</f>
        <v>MZM</v>
      </c>
      <c r="G41" s="5">
        <f>SUMIFS('Complete Nutrition Data'!$Q:$Q,'Complete Nutrition Data'!$B:$B,$B41,'Complete Nutrition Data'!$F:$F,$C41,'Complete Nutrition Data'!$G:$G,$D41,'Complete Nutrition Data'!$C:$C,$G$10,'Complete Nutrition Data'!$J:$J,"Direct")</f>
        <v>0</v>
      </c>
      <c r="H41" s="5">
        <f>SUMIFS('Complete Nutrition Data'!$Q:$Q,'Complete Nutrition Data'!$B:$B,$B41,'Complete Nutrition Data'!$F:$F,$C41,'Complete Nutrition Data'!$G:$G,$D41,'Complete Nutrition Data'!$C:$C,$H$10,'Complete Nutrition Data'!$J:$J,"Direct")</f>
        <v>0</v>
      </c>
      <c r="I41" s="5">
        <f>SUMIFS('Complete Nutrition Data'!$Q:$Q,'Complete Nutrition Data'!$B:$B,$B41,'Complete Nutrition Data'!$F:$F,$C41,'Complete Nutrition Data'!$G:$G,$D41,'Complete Nutrition Data'!$C:$C,I$10,'Complete Nutrition Data'!$J:$J,"Direct")</f>
        <v>0</v>
      </c>
      <c r="J41" s="5">
        <f>SUMIFS('Complete Nutrition Data'!$Q:$Q,'Complete Nutrition Data'!$B:$B,$B41,'Complete Nutrition Data'!$F:$F,$C41,'Complete Nutrition Data'!$G:$G,$D41,'Complete Nutrition Data'!$C:$C,J$10,'Complete Nutrition Data'!$J:$J,"Direct")</f>
        <v>0</v>
      </c>
      <c r="K41" s="5">
        <f>SUMIFS('Complete Nutrition Data'!$Q:$Q,'Complete Nutrition Data'!$B:$B,$B41,'Complete Nutrition Data'!$F:$F,$C41,'Complete Nutrition Data'!$G:$G,$D41,'Complete Nutrition Data'!$C:$C,K$10,'Complete Nutrition Data'!$J:$J,"Direct")</f>
        <v>0</v>
      </c>
      <c r="L41" s="5">
        <f>SUMIFS('Complete Nutrition Data'!$Q:$Q,'Complete Nutrition Data'!$B:$B,$B41,'Complete Nutrition Data'!$F:$F,$C41,'Complete Nutrition Data'!$G:$G,$D41,'Complete Nutrition Data'!$C:$C,L$10,'Complete Nutrition Data'!$J:$J,"Direct")</f>
        <v>0</v>
      </c>
      <c r="M41" s="5">
        <f>SUMIFS('Complete Nutrition Data'!$Q:$Q,'Complete Nutrition Data'!$B:$B,$B41,'Complete Nutrition Data'!$F:$F,$C41,'Complete Nutrition Data'!$G:$G,$D41,'Complete Nutrition Data'!$C:$C,M$10,'Complete Nutrition Data'!$J:$J,"Direct")</f>
        <v>0</v>
      </c>
      <c r="N41" s="5">
        <f t="shared" si="1"/>
        <v>0</v>
      </c>
      <c r="O41" s="5"/>
    </row>
    <row r="42" spans="2:15" s="19" customFormat="1" ht="27.6">
      <c r="B42" s="2" t="s">
        <v>133</v>
      </c>
      <c r="C42" s="2" t="s">
        <v>187</v>
      </c>
      <c r="D42" s="2" t="s">
        <v>406</v>
      </c>
      <c r="E42" s="2" t="s">
        <v>359</v>
      </c>
      <c r="F42" s="29" t="str">
        <f>_xlfn.XLOOKUP(B42,'Filter Data'!$A$1:$A$16,'Filter Data'!$M$1:$M$16," ")</f>
        <v>MZM</v>
      </c>
      <c r="G42" s="5">
        <f>SUMIFS('Complete Nutrition Data'!$Q:$Q,'Complete Nutrition Data'!$B:$B,$B42,'Complete Nutrition Data'!$F:$F,$C42,'Complete Nutrition Data'!$G:$G,$D42,'Complete Nutrition Data'!$C:$C,$G$10,'Complete Nutrition Data'!$J:$J,"Direct")</f>
        <v>0</v>
      </c>
      <c r="H42" s="5">
        <f>SUMIFS('Complete Nutrition Data'!$Q:$Q,'Complete Nutrition Data'!$B:$B,$B42,'Complete Nutrition Data'!$F:$F,$C42,'Complete Nutrition Data'!$G:$G,$D42,'Complete Nutrition Data'!$C:$C,$H$10,'Complete Nutrition Data'!$J:$J,"Direct")</f>
        <v>0</v>
      </c>
      <c r="I42" s="5">
        <f>SUMIFS('Complete Nutrition Data'!$Q:$Q,'Complete Nutrition Data'!$B:$B,$B42,'Complete Nutrition Data'!$F:$F,$C42,'Complete Nutrition Data'!$G:$G,$D42,'Complete Nutrition Data'!$C:$C,I$10,'Complete Nutrition Data'!$J:$J,"Direct")</f>
        <v>0</v>
      </c>
      <c r="J42" s="5">
        <f>SUMIFS('Complete Nutrition Data'!$Q:$Q,'Complete Nutrition Data'!$B:$B,$B42,'Complete Nutrition Data'!$F:$F,$C42,'Complete Nutrition Data'!$G:$G,$D42,'Complete Nutrition Data'!$C:$C,J$10,'Complete Nutrition Data'!$J:$J,"Direct")</f>
        <v>0</v>
      </c>
      <c r="K42" s="5">
        <f>SUMIFS('Complete Nutrition Data'!$Q:$Q,'Complete Nutrition Data'!$B:$B,$B42,'Complete Nutrition Data'!$F:$F,$C42,'Complete Nutrition Data'!$G:$G,$D42,'Complete Nutrition Data'!$C:$C,K$10,'Complete Nutrition Data'!$J:$J,"Direct")</f>
        <v>0</v>
      </c>
      <c r="L42" s="5">
        <f>SUMIFS('Complete Nutrition Data'!$Q:$Q,'Complete Nutrition Data'!$B:$B,$B42,'Complete Nutrition Data'!$F:$F,$C42,'Complete Nutrition Data'!$G:$G,$D42,'Complete Nutrition Data'!$C:$C,L$10,'Complete Nutrition Data'!$J:$J,"Direct")</f>
        <v>0</v>
      </c>
      <c r="M42" s="5">
        <f>SUMIFS('Complete Nutrition Data'!$Q:$Q,'Complete Nutrition Data'!$B:$B,$B42,'Complete Nutrition Data'!$F:$F,$C42,'Complete Nutrition Data'!$G:$G,$D42,'Complete Nutrition Data'!$C:$C,M$10,'Complete Nutrition Data'!$J:$J,"Direct")</f>
        <v>0</v>
      </c>
      <c r="N42" s="5">
        <f t="shared" si="1"/>
        <v>0</v>
      </c>
      <c r="O42" s="5"/>
    </row>
    <row r="43" spans="2:15" s="19" customFormat="1" ht="14.4">
      <c r="B43" s="2" t="s">
        <v>128</v>
      </c>
      <c r="C43" s="2" t="s">
        <v>109</v>
      </c>
      <c r="D43" s="2" t="s">
        <v>409</v>
      </c>
      <c r="E43" s="2" t="s">
        <v>359</v>
      </c>
      <c r="F43" s="29" t="str">
        <f>_xlfn.XLOOKUP(B43,'Filter Data'!$A$1:$A$16,'Filter Data'!$M$1:$M$16," ")</f>
        <v>NAD</v>
      </c>
      <c r="G43" s="5">
        <f>SUMIFS('Complete Nutrition Data'!$Q:$Q,'Complete Nutrition Data'!$B:$B,$B43,'Complete Nutrition Data'!$F:$F,$C43,'Complete Nutrition Data'!$G:$G,$D43,'Complete Nutrition Data'!$C:$C,$G$10,'Complete Nutrition Data'!$J:$J,"Direct")</f>
        <v>0</v>
      </c>
      <c r="H43" s="5">
        <f>SUMIFS('Complete Nutrition Data'!$Q:$Q,'Complete Nutrition Data'!$B:$B,$B43,'Complete Nutrition Data'!$F:$F,$C43,'Complete Nutrition Data'!$G:$G,$D43,'Complete Nutrition Data'!$C:$C,$H$10,'Complete Nutrition Data'!$J:$J,"Direct")</f>
        <v>0</v>
      </c>
      <c r="I43" s="5">
        <f>SUMIFS('Complete Nutrition Data'!$Q:$Q,'Complete Nutrition Data'!$B:$B,$B43,'Complete Nutrition Data'!$F:$F,$C43,'Complete Nutrition Data'!$G:$G,$D43,'Complete Nutrition Data'!$C:$C,I$10,'Complete Nutrition Data'!$J:$J,"Direct")</f>
        <v>0</v>
      </c>
      <c r="J43" s="5">
        <f>SUMIFS('Complete Nutrition Data'!$Q:$Q,'Complete Nutrition Data'!$B:$B,$B43,'Complete Nutrition Data'!$F:$F,$C43,'Complete Nutrition Data'!$G:$G,$D43,'Complete Nutrition Data'!$C:$C,J$10,'Complete Nutrition Data'!$J:$J,"Direct")</f>
        <v>0</v>
      </c>
      <c r="K43" s="5">
        <f>SUMIFS('Complete Nutrition Data'!$Q:$Q,'Complete Nutrition Data'!$B:$B,$B43,'Complete Nutrition Data'!$F:$F,$C43,'Complete Nutrition Data'!$G:$G,$D43,'Complete Nutrition Data'!$C:$C,K$10,'Complete Nutrition Data'!$J:$J,"Direct")</f>
        <v>0</v>
      </c>
      <c r="L43" s="5">
        <f>SUMIFS('Complete Nutrition Data'!$Q:$Q,'Complete Nutrition Data'!$B:$B,$B43,'Complete Nutrition Data'!$F:$F,$C43,'Complete Nutrition Data'!$G:$G,$D43,'Complete Nutrition Data'!$C:$C,L$10,'Complete Nutrition Data'!$J:$J,"Direct")</f>
        <v>0</v>
      </c>
      <c r="M43" s="5">
        <f>SUMIFS('Complete Nutrition Data'!$Q:$Q,'Complete Nutrition Data'!$B:$B,$B43,'Complete Nutrition Data'!$F:$F,$C43,'Complete Nutrition Data'!$G:$G,$D43,'Complete Nutrition Data'!$C:$C,M$10,'Complete Nutrition Data'!$J:$J,"Direct")</f>
        <v>0</v>
      </c>
      <c r="N43" s="5">
        <f t="shared" si="1"/>
        <v>0</v>
      </c>
      <c r="O43" s="5"/>
    </row>
    <row r="44" spans="2:15" s="19" customFormat="1" ht="14.4">
      <c r="B44" s="2" t="s">
        <v>128</v>
      </c>
      <c r="C44" s="2" t="s">
        <v>232</v>
      </c>
      <c r="D44" s="2" t="s">
        <v>346</v>
      </c>
      <c r="E44" s="2" t="s">
        <v>359</v>
      </c>
      <c r="F44" s="29" t="str">
        <f>_xlfn.XLOOKUP(B44,'Filter Data'!$A$1:$A$16,'Filter Data'!$M$1:$M$16," ")</f>
        <v>NAD</v>
      </c>
      <c r="G44" s="5">
        <f>SUMIFS('Complete Nutrition Data'!$Q:$Q,'Complete Nutrition Data'!$B:$B,$B44,'Complete Nutrition Data'!$F:$F,$C44,'Complete Nutrition Data'!$G:$G,$D44,'Complete Nutrition Data'!$C:$C,$G$10,'Complete Nutrition Data'!$J:$J,"Direct")</f>
        <v>0</v>
      </c>
      <c r="H44" s="5">
        <f>SUMIFS('Complete Nutrition Data'!$Q:$Q,'Complete Nutrition Data'!$B:$B,$B44,'Complete Nutrition Data'!$F:$F,$C44,'Complete Nutrition Data'!$G:$G,$D44,'Complete Nutrition Data'!$C:$C,$H$10,'Complete Nutrition Data'!$J:$J,"Direct")</f>
        <v>0</v>
      </c>
      <c r="I44" s="5">
        <f>SUMIFS('Complete Nutrition Data'!$Q:$Q,'Complete Nutrition Data'!$B:$B,$B44,'Complete Nutrition Data'!$F:$F,$C44,'Complete Nutrition Data'!$G:$G,$D44,'Complete Nutrition Data'!$C:$C,I$10,'Complete Nutrition Data'!$J:$J,"Direct")</f>
        <v>0</v>
      </c>
      <c r="J44" s="5">
        <f>SUMIFS('Complete Nutrition Data'!$Q:$Q,'Complete Nutrition Data'!$B:$B,$B44,'Complete Nutrition Data'!$F:$F,$C44,'Complete Nutrition Data'!$G:$G,$D44,'Complete Nutrition Data'!$C:$C,J$10,'Complete Nutrition Data'!$J:$J,"Direct")</f>
        <v>0</v>
      </c>
      <c r="K44" s="5">
        <f>SUMIFS('Complete Nutrition Data'!$Q:$Q,'Complete Nutrition Data'!$B:$B,$B44,'Complete Nutrition Data'!$F:$F,$C44,'Complete Nutrition Data'!$G:$G,$D44,'Complete Nutrition Data'!$C:$C,K$10,'Complete Nutrition Data'!$J:$J,"Direct")</f>
        <v>0</v>
      </c>
      <c r="L44" s="5">
        <f>SUMIFS('Complete Nutrition Data'!$Q:$Q,'Complete Nutrition Data'!$B:$B,$B44,'Complete Nutrition Data'!$F:$F,$C44,'Complete Nutrition Data'!$G:$G,$D44,'Complete Nutrition Data'!$C:$C,L$10,'Complete Nutrition Data'!$J:$J,"Direct")</f>
        <v>0</v>
      </c>
      <c r="M44" s="5">
        <f>SUMIFS('Complete Nutrition Data'!$Q:$Q,'Complete Nutrition Data'!$B:$B,$B44,'Complete Nutrition Data'!$F:$F,$C44,'Complete Nutrition Data'!$G:$G,$D44,'Complete Nutrition Data'!$C:$C,M$10,'Complete Nutrition Data'!$J:$J,"Direct")</f>
        <v>0</v>
      </c>
      <c r="N44" s="5">
        <f t="shared" si="1"/>
        <v>0</v>
      </c>
      <c r="O44" s="5"/>
    </row>
    <row r="45" spans="2:15" s="19" customFormat="1" ht="14.4">
      <c r="B45" s="2" t="s">
        <v>128</v>
      </c>
      <c r="C45" s="2" t="s">
        <v>187</v>
      </c>
      <c r="D45" s="2" t="s">
        <v>408</v>
      </c>
      <c r="E45" s="2" t="s">
        <v>359</v>
      </c>
      <c r="F45" s="29" t="str">
        <f>_xlfn.XLOOKUP(B45,'Filter Data'!$A$1:$A$16,'Filter Data'!$M$1:$M$16," ")</f>
        <v>NAD</v>
      </c>
      <c r="G45" s="5">
        <f>SUMIFS('Complete Nutrition Data'!$Q:$Q,'Complete Nutrition Data'!$B:$B,$B45,'Complete Nutrition Data'!$F:$F,$C45,'Complete Nutrition Data'!$G:$G,$D45,'Complete Nutrition Data'!$C:$C,$G$10,'Complete Nutrition Data'!$J:$J,"Direct")</f>
        <v>0</v>
      </c>
      <c r="H45" s="5">
        <f>SUMIFS('Complete Nutrition Data'!$Q:$Q,'Complete Nutrition Data'!$B:$B,$B45,'Complete Nutrition Data'!$F:$F,$C45,'Complete Nutrition Data'!$G:$G,$D45,'Complete Nutrition Data'!$C:$C,$H$10,'Complete Nutrition Data'!$J:$J,"Direct")</f>
        <v>0</v>
      </c>
      <c r="I45" s="5">
        <f>SUMIFS('Complete Nutrition Data'!$Q:$Q,'Complete Nutrition Data'!$B:$B,$B45,'Complete Nutrition Data'!$F:$F,$C45,'Complete Nutrition Data'!$G:$G,$D45,'Complete Nutrition Data'!$C:$C,I$10,'Complete Nutrition Data'!$J:$J,"Direct")</f>
        <v>0</v>
      </c>
      <c r="J45" s="5">
        <f>SUMIFS('Complete Nutrition Data'!$Q:$Q,'Complete Nutrition Data'!$B:$B,$B45,'Complete Nutrition Data'!$F:$F,$C45,'Complete Nutrition Data'!$G:$G,$D45,'Complete Nutrition Data'!$C:$C,J$10,'Complete Nutrition Data'!$J:$J,"Direct")</f>
        <v>0</v>
      </c>
      <c r="K45" s="5">
        <f>SUMIFS('Complete Nutrition Data'!$Q:$Q,'Complete Nutrition Data'!$B:$B,$B45,'Complete Nutrition Data'!$F:$F,$C45,'Complete Nutrition Data'!$G:$G,$D45,'Complete Nutrition Data'!$C:$C,K$10,'Complete Nutrition Data'!$J:$J,"Direct")</f>
        <v>0</v>
      </c>
      <c r="L45" s="5">
        <f>SUMIFS('Complete Nutrition Data'!$Q:$Q,'Complete Nutrition Data'!$B:$B,$B45,'Complete Nutrition Data'!$F:$F,$C45,'Complete Nutrition Data'!$G:$G,$D45,'Complete Nutrition Data'!$C:$C,L$10,'Complete Nutrition Data'!$J:$J,"Direct")</f>
        <v>0</v>
      </c>
      <c r="M45" s="5">
        <f>SUMIFS('Complete Nutrition Data'!$Q:$Q,'Complete Nutrition Data'!$B:$B,$B45,'Complete Nutrition Data'!$F:$F,$C45,'Complete Nutrition Data'!$G:$G,$D45,'Complete Nutrition Data'!$C:$C,M$10,'Complete Nutrition Data'!$J:$J,"Direct")</f>
        <v>0</v>
      </c>
      <c r="N45" s="5">
        <f t="shared" si="1"/>
        <v>0</v>
      </c>
      <c r="O45" s="5"/>
    </row>
    <row r="46" spans="2:15" s="19" customFormat="1" ht="27.6">
      <c r="B46" s="2" t="s">
        <v>128</v>
      </c>
      <c r="C46" s="2" t="s">
        <v>187</v>
      </c>
      <c r="D46" s="2" t="s">
        <v>406</v>
      </c>
      <c r="E46" s="2" t="s">
        <v>359</v>
      </c>
      <c r="F46" s="29" t="str">
        <f>_xlfn.XLOOKUP(B46,'Filter Data'!$A$1:$A$16,'Filter Data'!$M$1:$M$16," ")</f>
        <v>NAD</v>
      </c>
      <c r="G46" s="5">
        <f>SUMIFS('Complete Nutrition Data'!$Q:$Q,'Complete Nutrition Data'!$B:$B,$B46,'Complete Nutrition Data'!$F:$F,$C46,'Complete Nutrition Data'!$G:$G,$D46,'Complete Nutrition Data'!$C:$C,$G$10,'Complete Nutrition Data'!$J:$J,"Direct")</f>
        <v>0</v>
      </c>
      <c r="H46" s="5">
        <f>SUMIFS('Complete Nutrition Data'!$Q:$Q,'Complete Nutrition Data'!$B:$B,$B46,'Complete Nutrition Data'!$F:$F,$C46,'Complete Nutrition Data'!$G:$G,$D46,'Complete Nutrition Data'!$C:$C,$H$10,'Complete Nutrition Data'!$J:$J,"Direct")</f>
        <v>0</v>
      </c>
      <c r="I46" s="5">
        <f>SUMIFS('Complete Nutrition Data'!$Q:$Q,'Complete Nutrition Data'!$B:$B,$B46,'Complete Nutrition Data'!$F:$F,$C46,'Complete Nutrition Data'!$G:$G,$D46,'Complete Nutrition Data'!$C:$C,I$10,'Complete Nutrition Data'!$J:$J,"Direct")</f>
        <v>0</v>
      </c>
      <c r="J46" s="5">
        <f>SUMIFS('Complete Nutrition Data'!$Q:$Q,'Complete Nutrition Data'!$B:$B,$B46,'Complete Nutrition Data'!$F:$F,$C46,'Complete Nutrition Data'!$G:$G,$D46,'Complete Nutrition Data'!$C:$C,J$10,'Complete Nutrition Data'!$J:$J,"Direct")</f>
        <v>0</v>
      </c>
      <c r="K46" s="5">
        <f>SUMIFS('Complete Nutrition Data'!$Q:$Q,'Complete Nutrition Data'!$B:$B,$B46,'Complete Nutrition Data'!$F:$F,$C46,'Complete Nutrition Data'!$G:$G,$D46,'Complete Nutrition Data'!$C:$C,K$10,'Complete Nutrition Data'!$J:$J,"Direct")</f>
        <v>0</v>
      </c>
      <c r="L46" s="5">
        <f>SUMIFS('Complete Nutrition Data'!$Q:$Q,'Complete Nutrition Data'!$B:$B,$B46,'Complete Nutrition Data'!$F:$F,$C46,'Complete Nutrition Data'!$G:$G,$D46,'Complete Nutrition Data'!$C:$C,L$10,'Complete Nutrition Data'!$J:$J,"Direct")</f>
        <v>0</v>
      </c>
      <c r="M46" s="5">
        <f>SUMIFS('Complete Nutrition Data'!$Q:$Q,'Complete Nutrition Data'!$B:$B,$B46,'Complete Nutrition Data'!$F:$F,$C46,'Complete Nutrition Data'!$G:$G,$D46,'Complete Nutrition Data'!$C:$C,M$10,'Complete Nutrition Data'!$J:$J,"Direct")</f>
        <v>0</v>
      </c>
      <c r="N46" s="5">
        <f t="shared" si="1"/>
        <v>0</v>
      </c>
      <c r="O46" s="5"/>
    </row>
    <row r="47" spans="2:15" s="19" customFormat="1" ht="14.4">
      <c r="B47" s="2" t="s">
        <v>125</v>
      </c>
      <c r="C47" s="2" t="s">
        <v>109</v>
      </c>
      <c r="D47" s="2" t="s">
        <v>409</v>
      </c>
      <c r="E47" s="2" t="s">
        <v>359</v>
      </c>
      <c r="F47" s="29" t="str">
        <f>_xlfn.XLOOKUP(B47,'Filter Data'!$A$1:$A$16,'Filter Data'!$M$1:$M$16," ")</f>
        <v>SCR</v>
      </c>
      <c r="G47" s="5">
        <f>SUMIFS('Complete Nutrition Data'!$Q:$Q,'Complete Nutrition Data'!$B:$B,$B47,'Complete Nutrition Data'!$F:$F,$C47,'Complete Nutrition Data'!$G:$G,$D47,'Complete Nutrition Data'!$C:$C,$G$10,'Complete Nutrition Data'!$J:$J,"Direct")</f>
        <v>0</v>
      </c>
      <c r="H47" s="5">
        <f>SUMIFS('Complete Nutrition Data'!$Q:$Q,'Complete Nutrition Data'!$B:$B,$B47,'Complete Nutrition Data'!$F:$F,$C47,'Complete Nutrition Data'!$G:$G,$D47,'Complete Nutrition Data'!$C:$C,$H$10,'Complete Nutrition Data'!$J:$J,"Direct")</f>
        <v>0</v>
      </c>
      <c r="I47" s="5">
        <f>SUMIFS('Complete Nutrition Data'!$Q:$Q,'Complete Nutrition Data'!$B:$B,$B47,'Complete Nutrition Data'!$F:$F,$C47,'Complete Nutrition Data'!$G:$G,$D47,'Complete Nutrition Data'!$C:$C,I$10,'Complete Nutrition Data'!$J:$J,"Direct")</f>
        <v>0</v>
      </c>
      <c r="J47" s="5">
        <f>SUMIFS('Complete Nutrition Data'!$Q:$Q,'Complete Nutrition Data'!$B:$B,$B47,'Complete Nutrition Data'!$F:$F,$C47,'Complete Nutrition Data'!$G:$G,$D47,'Complete Nutrition Data'!$C:$C,J$10,'Complete Nutrition Data'!$J:$J,"Direct")</f>
        <v>0</v>
      </c>
      <c r="K47" s="5">
        <f>SUMIFS('Complete Nutrition Data'!$Q:$Q,'Complete Nutrition Data'!$B:$B,$B47,'Complete Nutrition Data'!$F:$F,$C47,'Complete Nutrition Data'!$G:$G,$D47,'Complete Nutrition Data'!$C:$C,K$10,'Complete Nutrition Data'!$J:$J,"Direct")</f>
        <v>0</v>
      </c>
      <c r="L47" s="5">
        <f>SUMIFS('Complete Nutrition Data'!$Q:$Q,'Complete Nutrition Data'!$B:$B,$B47,'Complete Nutrition Data'!$F:$F,$C47,'Complete Nutrition Data'!$G:$G,$D47,'Complete Nutrition Data'!$C:$C,L$10,'Complete Nutrition Data'!$J:$J,"Direct")</f>
        <v>0</v>
      </c>
      <c r="M47" s="5">
        <f>SUMIFS('Complete Nutrition Data'!$Q:$Q,'Complete Nutrition Data'!$B:$B,$B47,'Complete Nutrition Data'!$F:$F,$C47,'Complete Nutrition Data'!$G:$G,$D47,'Complete Nutrition Data'!$C:$C,M$10,'Complete Nutrition Data'!$J:$J,"Direct")</f>
        <v>0</v>
      </c>
      <c r="N47" s="5">
        <f t="shared" si="1"/>
        <v>0</v>
      </c>
      <c r="O47" s="5"/>
    </row>
    <row r="48" spans="2:15" s="19" customFormat="1" ht="14.4">
      <c r="B48" s="2" t="s">
        <v>125</v>
      </c>
      <c r="C48" s="2" t="s">
        <v>232</v>
      </c>
      <c r="D48" s="2" t="s">
        <v>346</v>
      </c>
      <c r="E48" s="2" t="s">
        <v>359</v>
      </c>
      <c r="F48" s="29" t="str">
        <f>_xlfn.XLOOKUP(B48,'Filter Data'!$A$1:$A$16,'Filter Data'!$M$1:$M$16," ")</f>
        <v>SCR</v>
      </c>
      <c r="G48" s="5">
        <f>SUMIFS('Complete Nutrition Data'!$Q:$Q,'Complete Nutrition Data'!$B:$B,$B48,'Complete Nutrition Data'!$F:$F,$C48,'Complete Nutrition Data'!$G:$G,$D48,'Complete Nutrition Data'!$C:$C,$G$10,'Complete Nutrition Data'!$J:$J,"Direct")</f>
        <v>0</v>
      </c>
      <c r="H48" s="5">
        <f>SUMIFS('Complete Nutrition Data'!$Q:$Q,'Complete Nutrition Data'!$B:$B,$B48,'Complete Nutrition Data'!$F:$F,$C48,'Complete Nutrition Data'!$G:$G,$D48,'Complete Nutrition Data'!$C:$C,$H$10,'Complete Nutrition Data'!$J:$J,"Direct")</f>
        <v>0</v>
      </c>
      <c r="I48" s="5">
        <f>SUMIFS('Complete Nutrition Data'!$Q:$Q,'Complete Nutrition Data'!$B:$B,$B48,'Complete Nutrition Data'!$F:$F,$C48,'Complete Nutrition Data'!$G:$G,$D48,'Complete Nutrition Data'!$C:$C,I$10,'Complete Nutrition Data'!$J:$J,"Direct")</f>
        <v>0</v>
      </c>
      <c r="J48" s="5">
        <f>SUMIFS('Complete Nutrition Data'!$Q:$Q,'Complete Nutrition Data'!$B:$B,$B48,'Complete Nutrition Data'!$F:$F,$C48,'Complete Nutrition Data'!$G:$G,$D48,'Complete Nutrition Data'!$C:$C,J$10,'Complete Nutrition Data'!$J:$J,"Direct")</f>
        <v>0</v>
      </c>
      <c r="K48" s="5">
        <f>SUMIFS('Complete Nutrition Data'!$Q:$Q,'Complete Nutrition Data'!$B:$B,$B48,'Complete Nutrition Data'!$F:$F,$C48,'Complete Nutrition Data'!$G:$G,$D48,'Complete Nutrition Data'!$C:$C,K$10,'Complete Nutrition Data'!$J:$J,"Direct")</f>
        <v>0</v>
      </c>
      <c r="L48" s="5">
        <f>SUMIFS('Complete Nutrition Data'!$Q:$Q,'Complete Nutrition Data'!$B:$B,$B48,'Complete Nutrition Data'!$F:$F,$C48,'Complete Nutrition Data'!$G:$G,$D48,'Complete Nutrition Data'!$C:$C,L$10,'Complete Nutrition Data'!$J:$J,"Direct")</f>
        <v>0</v>
      </c>
      <c r="M48" s="5">
        <f>SUMIFS('Complete Nutrition Data'!$Q:$Q,'Complete Nutrition Data'!$B:$B,$B48,'Complete Nutrition Data'!$F:$F,$C48,'Complete Nutrition Data'!$G:$G,$D48,'Complete Nutrition Data'!$C:$C,M$10,'Complete Nutrition Data'!$J:$J,"Direct")</f>
        <v>0</v>
      </c>
      <c r="N48" s="5">
        <f t="shared" si="1"/>
        <v>0</v>
      </c>
      <c r="O48" s="5"/>
    </row>
    <row r="49" spans="2:15" s="19" customFormat="1" ht="14.4">
      <c r="B49" s="2" t="s">
        <v>125</v>
      </c>
      <c r="C49" s="2" t="s">
        <v>187</v>
      </c>
      <c r="D49" s="2" t="s">
        <v>408</v>
      </c>
      <c r="E49" s="2" t="s">
        <v>359</v>
      </c>
      <c r="F49" s="29" t="str">
        <f>_xlfn.XLOOKUP(B49,'Filter Data'!$A$1:$A$16,'Filter Data'!$M$1:$M$16," ")</f>
        <v>SCR</v>
      </c>
      <c r="G49" s="5">
        <f>SUMIFS('Complete Nutrition Data'!$Q:$Q,'Complete Nutrition Data'!$B:$B,$B49,'Complete Nutrition Data'!$F:$F,$C49,'Complete Nutrition Data'!$G:$G,$D49,'Complete Nutrition Data'!$C:$C,$G$10,'Complete Nutrition Data'!$J:$J,"Direct")</f>
        <v>0</v>
      </c>
      <c r="H49" s="5">
        <f>SUMIFS('Complete Nutrition Data'!$Q:$Q,'Complete Nutrition Data'!$B:$B,$B49,'Complete Nutrition Data'!$F:$F,$C49,'Complete Nutrition Data'!$G:$G,$D49,'Complete Nutrition Data'!$C:$C,$H$10,'Complete Nutrition Data'!$J:$J,"Direct")</f>
        <v>0</v>
      </c>
      <c r="I49" s="5">
        <f>SUMIFS('Complete Nutrition Data'!$Q:$Q,'Complete Nutrition Data'!$B:$B,$B49,'Complete Nutrition Data'!$F:$F,$C49,'Complete Nutrition Data'!$G:$G,$D49,'Complete Nutrition Data'!$C:$C,I$10,'Complete Nutrition Data'!$J:$J,"Direct")</f>
        <v>0</v>
      </c>
      <c r="J49" s="5">
        <f>SUMIFS('Complete Nutrition Data'!$Q:$Q,'Complete Nutrition Data'!$B:$B,$B49,'Complete Nutrition Data'!$F:$F,$C49,'Complete Nutrition Data'!$G:$G,$D49,'Complete Nutrition Data'!$C:$C,J$10,'Complete Nutrition Data'!$J:$J,"Direct")</f>
        <v>0</v>
      </c>
      <c r="K49" s="5">
        <f>SUMIFS('Complete Nutrition Data'!$Q:$Q,'Complete Nutrition Data'!$B:$B,$B49,'Complete Nutrition Data'!$F:$F,$C49,'Complete Nutrition Data'!$G:$G,$D49,'Complete Nutrition Data'!$C:$C,K$10,'Complete Nutrition Data'!$J:$J,"Direct")</f>
        <v>0</v>
      </c>
      <c r="L49" s="5">
        <f>SUMIFS('Complete Nutrition Data'!$Q:$Q,'Complete Nutrition Data'!$B:$B,$B49,'Complete Nutrition Data'!$F:$F,$C49,'Complete Nutrition Data'!$G:$G,$D49,'Complete Nutrition Data'!$C:$C,L$10,'Complete Nutrition Data'!$J:$J,"Direct")</f>
        <v>0</v>
      </c>
      <c r="M49" s="5">
        <f>SUMIFS('Complete Nutrition Data'!$Q:$Q,'Complete Nutrition Data'!$B:$B,$B49,'Complete Nutrition Data'!$F:$F,$C49,'Complete Nutrition Data'!$G:$G,$D49,'Complete Nutrition Data'!$C:$C,M$10,'Complete Nutrition Data'!$J:$J,"Direct")</f>
        <v>0</v>
      </c>
      <c r="N49" s="5">
        <f t="shared" si="1"/>
        <v>0</v>
      </c>
      <c r="O49" s="5"/>
    </row>
    <row r="50" spans="2:15" s="19" customFormat="1" ht="27.6">
      <c r="B50" s="2" t="s">
        <v>125</v>
      </c>
      <c r="C50" s="2" t="s">
        <v>187</v>
      </c>
      <c r="D50" s="2" t="s">
        <v>406</v>
      </c>
      <c r="E50" s="2" t="s">
        <v>359</v>
      </c>
      <c r="F50" s="29" t="str">
        <f>_xlfn.XLOOKUP(B50,'Filter Data'!$A$1:$A$16,'Filter Data'!$M$1:$M$16," ")</f>
        <v>SCR</v>
      </c>
      <c r="G50" s="5">
        <f>SUMIFS('Complete Nutrition Data'!$Q:$Q,'Complete Nutrition Data'!$B:$B,$B50,'Complete Nutrition Data'!$F:$F,$C50,'Complete Nutrition Data'!$G:$G,$D50,'Complete Nutrition Data'!$C:$C,$G$10,'Complete Nutrition Data'!$J:$J,"Direct")</f>
        <v>0</v>
      </c>
      <c r="H50" s="5">
        <f>SUMIFS('Complete Nutrition Data'!$Q:$Q,'Complete Nutrition Data'!$B:$B,$B50,'Complete Nutrition Data'!$F:$F,$C50,'Complete Nutrition Data'!$G:$G,$D50,'Complete Nutrition Data'!$C:$C,$H$10,'Complete Nutrition Data'!$J:$J,"Direct")</f>
        <v>0</v>
      </c>
      <c r="I50" s="5">
        <f>SUMIFS('Complete Nutrition Data'!$Q:$Q,'Complete Nutrition Data'!$B:$B,$B50,'Complete Nutrition Data'!$F:$F,$C50,'Complete Nutrition Data'!$G:$G,$D50,'Complete Nutrition Data'!$C:$C,I$10,'Complete Nutrition Data'!$J:$J,"Direct")</f>
        <v>0</v>
      </c>
      <c r="J50" s="5">
        <f>SUMIFS('Complete Nutrition Data'!$Q:$Q,'Complete Nutrition Data'!$B:$B,$B50,'Complete Nutrition Data'!$F:$F,$C50,'Complete Nutrition Data'!$G:$G,$D50,'Complete Nutrition Data'!$C:$C,J$10,'Complete Nutrition Data'!$J:$J,"Direct")</f>
        <v>0</v>
      </c>
      <c r="K50" s="5">
        <f>SUMIFS('Complete Nutrition Data'!$Q:$Q,'Complete Nutrition Data'!$B:$B,$B50,'Complete Nutrition Data'!$F:$F,$C50,'Complete Nutrition Data'!$G:$G,$D50,'Complete Nutrition Data'!$C:$C,K$10,'Complete Nutrition Data'!$J:$J,"Direct")</f>
        <v>0</v>
      </c>
      <c r="L50" s="5">
        <f>SUMIFS('Complete Nutrition Data'!$Q:$Q,'Complete Nutrition Data'!$B:$B,$B50,'Complete Nutrition Data'!$F:$F,$C50,'Complete Nutrition Data'!$G:$G,$D50,'Complete Nutrition Data'!$C:$C,L$10,'Complete Nutrition Data'!$J:$J,"Direct")</f>
        <v>0</v>
      </c>
      <c r="M50" s="5">
        <f>SUMIFS('Complete Nutrition Data'!$Q:$Q,'Complete Nutrition Data'!$B:$B,$B50,'Complete Nutrition Data'!$F:$F,$C50,'Complete Nutrition Data'!$G:$G,$D50,'Complete Nutrition Data'!$C:$C,M$10,'Complete Nutrition Data'!$J:$J,"Direct")</f>
        <v>0</v>
      </c>
      <c r="N50" s="5">
        <f t="shared" si="1"/>
        <v>0</v>
      </c>
      <c r="O50" s="5"/>
    </row>
    <row r="51" spans="2:15" s="19" customFormat="1" ht="14.4">
      <c r="B51" s="2" t="s">
        <v>122</v>
      </c>
      <c r="C51" s="2" t="s">
        <v>109</v>
      </c>
      <c r="D51" s="2" t="s">
        <v>409</v>
      </c>
      <c r="E51" s="2" t="s">
        <v>359</v>
      </c>
      <c r="F51" s="29" t="str">
        <f>_xlfn.XLOOKUP(B51,'Filter Data'!$A$1:$A$16,'Filter Data'!$M$1:$M$16," ")</f>
        <v>ZAR</v>
      </c>
      <c r="G51" s="5">
        <f>SUMIFS('Complete Nutrition Data'!$Q:$Q,'Complete Nutrition Data'!$B:$B,$B51,'Complete Nutrition Data'!$F:$F,$C51,'Complete Nutrition Data'!$G:$G,$D51,'Complete Nutrition Data'!$C:$C,$G$10,'Complete Nutrition Data'!$J:$J,"Direct")</f>
        <v>7185715000</v>
      </c>
      <c r="H51" s="5">
        <f>SUMIFS('Complete Nutrition Data'!$Q:$Q,'Complete Nutrition Data'!$B:$B,$B51,'Complete Nutrition Data'!$F:$F,$C51,'Complete Nutrition Data'!$G:$G,$D51,'Complete Nutrition Data'!$C:$C,$H$10,'Complete Nutrition Data'!$J:$J,"Direct")</f>
        <v>7665887000</v>
      </c>
      <c r="I51" s="5">
        <f>SUMIFS('Complete Nutrition Data'!$Q:$Q,'Complete Nutrition Data'!$B:$B,$B51,'Complete Nutrition Data'!$F:$F,$C51,'Complete Nutrition Data'!$G:$G,$D51,'Complete Nutrition Data'!$C:$C,I$10,'Complete Nutrition Data'!$J:$J,"Direct")</f>
        <v>8115269000</v>
      </c>
      <c r="J51" s="5">
        <f>SUMIFS('Complete Nutrition Data'!$Q:$Q,'Complete Nutrition Data'!$B:$B,$B51,'Complete Nutrition Data'!$F:$F,$C51,'Complete Nutrition Data'!$G:$G,$D51,'Complete Nutrition Data'!$C:$C,J$10,'Complete Nutrition Data'!$J:$J,"Direct")</f>
        <v>8508321000</v>
      </c>
      <c r="K51" s="5">
        <f>SUMIFS('Complete Nutrition Data'!$Q:$Q,'Complete Nutrition Data'!$B:$B,$B51,'Complete Nutrition Data'!$F:$F,$C51,'Complete Nutrition Data'!$G:$G,$D51,'Complete Nutrition Data'!$C:$C,K$10,'Complete Nutrition Data'!$J:$J,"Direct")</f>
        <v>0</v>
      </c>
      <c r="L51" s="5">
        <f>SUMIFS('Complete Nutrition Data'!$Q:$Q,'Complete Nutrition Data'!$B:$B,$B51,'Complete Nutrition Data'!$F:$F,$C51,'Complete Nutrition Data'!$G:$G,$D51,'Complete Nutrition Data'!$C:$C,L$10,'Complete Nutrition Data'!$J:$J,"Direct")</f>
        <v>0</v>
      </c>
      <c r="M51" s="5">
        <f>SUMIFS('Complete Nutrition Data'!$Q:$Q,'Complete Nutrition Data'!$B:$B,$B51,'Complete Nutrition Data'!$F:$F,$C51,'Complete Nutrition Data'!$G:$G,$D51,'Complete Nutrition Data'!$C:$C,M$10,'Complete Nutrition Data'!$J:$J,"Direct")</f>
        <v>0</v>
      </c>
      <c r="N51" s="5">
        <f t="shared" si="1"/>
        <v>31475192000</v>
      </c>
      <c r="O51" s="5"/>
    </row>
    <row r="52" spans="2:15" s="19" customFormat="1" ht="14.4">
      <c r="B52" s="2" t="s">
        <v>122</v>
      </c>
      <c r="C52" s="2" t="s">
        <v>232</v>
      </c>
      <c r="D52" s="2" t="s">
        <v>346</v>
      </c>
      <c r="E52" s="2" t="s">
        <v>359</v>
      </c>
      <c r="F52" s="29" t="str">
        <f>_xlfn.XLOOKUP(B52,'Filter Data'!$A$1:$A$16,'Filter Data'!$M$1:$M$16," ")</f>
        <v>ZAR</v>
      </c>
      <c r="G52" s="5">
        <f>SUMIFS('Complete Nutrition Data'!$Q:$Q,'Complete Nutrition Data'!$B:$B,$B52,'Complete Nutrition Data'!$F:$F,$C52,'Complete Nutrition Data'!$G:$G,$D52,'Complete Nutrition Data'!$C:$C,$G$10,'Complete Nutrition Data'!$J:$J,"Direct")</f>
        <v>0</v>
      </c>
      <c r="H52" s="5">
        <f>SUMIFS('Complete Nutrition Data'!$Q:$Q,'Complete Nutrition Data'!$B:$B,$B52,'Complete Nutrition Data'!$F:$F,$C52,'Complete Nutrition Data'!$G:$G,$D52,'Complete Nutrition Data'!$C:$C,$H$10,'Complete Nutrition Data'!$J:$J,"Direct")</f>
        <v>0</v>
      </c>
      <c r="I52" s="5">
        <f>SUMIFS('Complete Nutrition Data'!$Q:$Q,'Complete Nutrition Data'!$B:$B,$B52,'Complete Nutrition Data'!$F:$F,$C52,'Complete Nutrition Data'!$G:$G,$D52,'Complete Nutrition Data'!$C:$C,I$10,'Complete Nutrition Data'!$J:$J,"Direct")</f>
        <v>0</v>
      </c>
      <c r="J52" s="5">
        <f>SUMIFS('Complete Nutrition Data'!$Q:$Q,'Complete Nutrition Data'!$B:$B,$B52,'Complete Nutrition Data'!$F:$F,$C52,'Complete Nutrition Data'!$G:$G,$D52,'Complete Nutrition Data'!$C:$C,J$10,'Complete Nutrition Data'!$J:$J,"Direct")</f>
        <v>0</v>
      </c>
      <c r="K52" s="5">
        <f>SUMIFS('Complete Nutrition Data'!$Q:$Q,'Complete Nutrition Data'!$B:$B,$B52,'Complete Nutrition Data'!$F:$F,$C52,'Complete Nutrition Data'!$G:$G,$D52,'Complete Nutrition Data'!$C:$C,K$10,'Complete Nutrition Data'!$J:$J,"Direct")</f>
        <v>0</v>
      </c>
      <c r="L52" s="5">
        <f>SUMIFS('Complete Nutrition Data'!$Q:$Q,'Complete Nutrition Data'!$B:$B,$B52,'Complete Nutrition Data'!$F:$F,$C52,'Complete Nutrition Data'!$G:$G,$D52,'Complete Nutrition Data'!$C:$C,L$10,'Complete Nutrition Data'!$J:$J,"Direct")</f>
        <v>0</v>
      </c>
      <c r="M52" s="5">
        <f>SUMIFS('Complete Nutrition Data'!$Q:$Q,'Complete Nutrition Data'!$B:$B,$B52,'Complete Nutrition Data'!$F:$F,$C52,'Complete Nutrition Data'!$G:$G,$D52,'Complete Nutrition Data'!$C:$C,M$10,'Complete Nutrition Data'!$J:$J,"Direct")</f>
        <v>0</v>
      </c>
      <c r="N52" s="5">
        <f t="shared" si="1"/>
        <v>0</v>
      </c>
      <c r="O52" s="5"/>
    </row>
    <row r="53" spans="2:15" s="19" customFormat="1" ht="14.4">
      <c r="B53" s="2" t="s">
        <v>122</v>
      </c>
      <c r="C53" s="2" t="s">
        <v>187</v>
      </c>
      <c r="D53" s="2" t="s">
        <v>408</v>
      </c>
      <c r="E53" s="2" t="s">
        <v>359</v>
      </c>
      <c r="F53" s="29" t="str">
        <f>_xlfn.XLOOKUP(B53,'Filter Data'!$A$1:$A$16,'Filter Data'!$M$1:$M$16," ")</f>
        <v>ZAR</v>
      </c>
      <c r="G53" s="5">
        <f>SUMIFS('Complete Nutrition Data'!$Q:$Q,'Complete Nutrition Data'!$B:$B,$B53,'Complete Nutrition Data'!$F:$F,$C53,'Complete Nutrition Data'!$G:$G,$D53,'Complete Nutrition Data'!$C:$C,$G$10,'Complete Nutrition Data'!$J:$J,"Direct")</f>
        <v>0</v>
      </c>
      <c r="H53" s="5">
        <f>SUMIFS('Complete Nutrition Data'!$Q:$Q,'Complete Nutrition Data'!$B:$B,$B53,'Complete Nutrition Data'!$F:$F,$C53,'Complete Nutrition Data'!$G:$G,$D53,'Complete Nutrition Data'!$C:$C,$H$10,'Complete Nutrition Data'!$J:$J,"Direct")</f>
        <v>0</v>
      </c>
      <c r="I53" s="5">
        <f>SUMIFS('Complete Nutrition Data'!$Q:$Q,'Complete Nutrition Data'!$B:$B,$B53,'Complete Nutrition Data'!$F:$F,$C53,'Complete Nutrition Data'!$G:$G,$D53,'Complete Nutrition Data'!$C:$C,I$10,'Complete Nutrition Data'!$J:$J,"Direct")</f>
        <v>0</v>
      </c>
      <c r="J53" s="5">
        <f>SUMIFS('Complete Nutrition Data'!$Q:$Q,'Complete Nutrition Data'!$B:$B,$B53,'Complete Nutrition Data'!$F:$F,$C53,'Complete Nutrition Data'!$G:$G,$D53,'Complete Nutrition Data'!$C:$C,J$10,'Complete Nutrition Data'!$J:$J,"Direct")</f>
        <v>0</v>
      </c>
      <c r="K53" s="5">
        <f>SUMIFS('Complete Nutrition Data'!$Q:$Q,'Complete Nutrition Data'!$B:$B,$B53,'Complete Nutrition Data'!$F:$F,$C53,'Complete Nutrition Data'!$G:$G,$D53,'Complete Nutrition Data'!$C:$C,K$10,'Complete Nutrition Data'!$J:$J,"Direct")</f>
        <v>0</v>
      </c>
      <c r="L53" s="5">
        <f>SUMIFS('Complete Nutrition Data'!$Q:$Q,'Complete Nutrition Data'!$B:$B,$B53,'Complete Nutrition Data'!$F:$F,$C53,'Complete Nutrition Data'!$G:$G,$D53,'Complete Nutrition Data'!$C:$C,L$10,'Complete Nutrition Data'!$J:$J,"Direct")</f>
        <v>0</v>
      </c>
      <c r="M53" s="5">
        <f>SUMIFS('Complete Nutrition Data'!$Q:$Q,'Complete Nutrition Data'!$B:$B,$B53,'Complete Nutrition Data'!$F:$F,$C53,'Complete Nutrition Data'!$G:$G,$D53,'Complete Nutrition Data'!$C:$C,M$10,'Complete Nutrition Data'!$J:$J,"Direct")</f>
        <v>0</v>
      </c>
      <c r="N53" s="5">
        <f t="shared" si="1"/>
        <v>0</v>
      </c>
      <c r="O53" s="5"/>
    </row>
    <row r="54" spans="2:15" s="19" customFormat="1" ht="27.6">
      <c r="B54" s="2" t="s">
        <v>122</v>
      </c>
      <c r="C54" s="2" t="s">
        <v>187</v>
      </c>
      <c r="D54" s="2" t="s">
        <v>406</v>
      </c>
      <c r="E54" s="2" t="s">
        <v>359</v>
      </c>
      <c r="F54" s="29" t="str">
        <f>_xlfn.XLOOKUP(B54,'Filter Data'!$A$1:$A$16,'Filter Data'!$M$1:$M$16," ")</f>
        <v>ZAR</v>
      </c>
      <c r="G54" s="5">
        <f>SUMIFS('Complete Nutrition Data'!$Q:$Q,'Complete Nutrition Data'!$B:$B,$B54,'Complete Nutrition Data'!$F:$F,$C54,'Complete Nutrition Data'!$G:$G,$D54,'Complete Nutrition Data'!$C:$C,$G$10,'Complete Nutrition Data'!$J:$J,"Direct")</f>
        <v>0</v>
      </c>
      <c r="H54" s="5">
        <f>SUMIFS('Complete Nutrition Data'!$Q:$Q,'Complete Nutrition Data'!$B:$B,$B54,'Complete Nutrition Data'!$F:$F,$C54,'Complete Nutrition Data'!$G:$G,$D54,'Complete Nutrition Data'!$C:$C,$H$10,'Complete Nutrition Data'!$J:$J,"Direct")</f>
        <v>0</v>
      </c>
      <c r="I54" s="5">
        <f>SUMIFS('Complete Nutrition Data'!$Q:$Q,'Complete Nutrition Data'!$B:$B,$B54,'Complete Nutrition Data'!$F:$F,$C54,'Complete Nutrition Data'!$G:$G,$D54,'Complete Nutrition Data'!$C:$C,I$10,'Complete Nutrition Data'!$J:$J,"Direct")</f>
        <v>0</v>
      </c>
      <c r="J54" s="5">
        <f>SUMIFS('Complete Nutrition Data'!$Q:$Q,'Complete Nutrition Data'!$B:$B,$B54,'Complete Nutrition Data'!$F:$F,$C54,'Complete Nutrition Data'!$G:$G,$D54,'Complete Nutrition Data'!$C:$C,J$10,'Complete Nutrition Data'!$J:$J,"Direct")</f>
        <v>0</v>
      </c>
      <c r="K54" s="5">
        <f>SUMIFS('Complete Nutrition Data'!$Q:$Q,'Complete Nutrition Data'!$B:$B,$B54,'Complete Nutrition Data'!$F:$F,$C54,'Complete Nutrition Data'!$G:$G,$D54,'Complete Nutrition Data'!$C:$C,K$10,'Complete Nutrition Data'!$J:$J,"Direct")</f>
        <v>0</v>
      </c>
      <c r="L54" s="5">
        <f>SUMIFS('Complete Nutrition Data'!$Q:$Q,'Complete Nutrition Data'!$B:$B,$B54,'Complete Nutrition Data'!$F:$F,$C54,'Complete Nutrition Data'!$G:$G,$D54,'Complete Nutrition Data'!$C:$C,L$10,'Complete Nutrition Data'!$J:$J,"Direct")</f>
        <v>0</v>
      </c>
      <c r="M54" s="5">
        <f>SUMIFS('Complete Nutrition Data'!$Q:$Q,'Complete Nutrition Data'!$B:$B,$B54,'Complete Nutrition Data'!$F:$F,$C54,'Complete Nutrition Data'!$G:$G,$D54,'Complete Nutrition Data'!$C:$C,M$10,'Complete Nutrition Data'!$J:$J,"Direct")</f>
        <v>0</v>
      </c>
      <c r="N54" s="5">
        <f t="shared" si="1"/>
        <v>0</v>
      </c>
      <c r="O54" s="5"/>
    </row>
    <row r="55" spans="2:15" s="19" customFormat="1" ht="14.4">
      <c r="B55" s="2" t="s">
        <v>13</v>
      </c>
      <c r="C55" s="2" t="s">
        <v>109</v>
      </c>
      <c r="D55" s="2" t="s">
        <v>409</v>
      </c>
      <c r="E55" s="2" t="s">
        <v>359</v>
      </c>
      <c r="F55" s="29" t="str">
        <f>_xlfn.XLOOKUP(B55,'Filter Data'!$A$1:$A$16,'Filter Data'!$M$1:$M$16," ")</f>
        <v>TZS</v>
      </c>
      <c r="G55" s="5">
        <f>SUMIFS('Complete Nutrition Data'!$Q:$Q,'Complete Nutrition Data'!$B:$B,$B55,'Complete Nutrition Data'!$F:$F,$C55,'Complete Nutrition Data'!$G:$G,$D55,'Complete Nutrition Data'!$C:$C,$G$10,'Complete Nutrition Data'!$J:$J,"Direct")</f>
        <v>0</v>
      </c>
      <c r="H55" s="5">
        <f>SUMIFS('Complete Nutrition Data'!$Q:$Q,'Complete Nutrition Data'!$B:$B,$B55,'Complete Nutrition Data'!$F:$F,$C55,'Complete Nutrition Data'!$G:$G,$D55,'Complete Nutrition Data'!$C:$C,$H$10,'Complete Nutrition Data'!$J:$J,"Direct")</f>
        <v>0</v>
      </c>
      <c r="I55" s="5">
        <f>SUMIFS('Complete Nutrition Data'!$Q:$Q,'Complete Nutrition Data'!$B:$B,$B55,'Complete Nutrition Data'!$F:$F,$C55,'Complete Nutrition Data'!$G:$G,$D55,'Complete Nutrition Data'!$C:$C,I$10,'Complete Nutrition Data'!$J:$J,"Direct")</f>
        <v>0</v>
      </c>
      <c r="J55" s="5">
        <f>SUMIFS('Complete Nutrition Data'!$Q:$Q,'Complete Nutrition Data'!$B:$B,$B55,'Complete Nutrition Data'!$F:$F,$C55,'Complete Nutrition Data'!$G:$G,$D55,'Complete Nutrition Data'!$C:$C,J$10,'Complete Nutrition Data'!$J:$J,"Direct")</f>
        <v>0</v>
      </c>
      <c r="K55" s="5">
        <f>SUMIFS('Complete Nutrition Data'!$Q:$Q,'Complete Nutrition Data'!$B:$B,$B55,'Complete Nutrition Data'!$F:$F,$C55,'Complete Nutrition Data'!$G:$G,$D55,'Complete Nutrition Data'!$C:$C,K$10,'Complete Nutrition Data'!$J:$J,"Direct")</f>
        <v>0</v>
      </c>
      <c r="L55" s="5">
        <f>SUMIFS('Complete Nutrition Data'!$Q:$Q,'Complete Nutrition Data'!$B:$B,$B55,'Complete Nutrition Data'!$F:$F,$C55,'Complete Nutrition Data'!$G:$G,$D55,'Complete Nutrition Data'!$C:$C,L$10,'Complete Nutrition Data'!$J:$J,"Direct")</f>
        <v>0</v>
      </c>
      <c r="M55" s="5">
        <f>SUMIFS('Complete Nutrition Data'!$Q:$Q,'Complete Nutrition Data'!$B:$B,$B55,'Complete Nutrition Data'!$F:$F,$C55,'Complete Nutrition Data'!$G:$G,$D55,'Complete Nutrition Data'!$C:$C,M$10,'Complete Nutrition Data'!$J:$J,"Direct")</f>
        <v>0</v>
      </c>
      <c r="N55" s="5">
        <f t="shared" si="1"/>
        <v>0</v>
      </c>
      <c r="O55" s="5"/>
    </row>
    <row r="56" spans="2:15" s="19" customFormat="1" ht="14.4">
      <c r="B56" s="2" t="s">
        <v>13</v>
      </c>
      <c r="C56" s="2" t="s">
        <v>232</v>
      </c>
      <c r="D56" s="2" t="s">
        <v>346</v>
      </c>
      <c r="E56" s="2" t="s">
        <v>359</v>
      </c>
      <c r="F56" s="29" t="str">
        <f>_xlfn.XLOOKUP(B56,'Filter Data'!$A$1:$A$16,'Filter Data'!$M$1:$M$16," ")</f>
        <v>TZS</v>
      </c>
      <c r="G56" s="5">
        <f>SUMIFS('Complete Nutrition Data'!$Q:$Q,'Complete Nutrition Data'!$B:$B,$B56,'Complete Nutrition Data'!$F:$F,$C56,'Complete Nutrition Data'!$G:$G,$D56,'Complete Nutrition Data'!$C:$C,$G$10,'Complete Nutrition Data'!$J:$J,"Direct")</f>
        <v>0</v>
      </c>
      <c r="H56" s="5">
        <f>SUMIFS('Complete Nutrition Data'!$Q:$Q,'Complete Nutrition Data'!$B:$B,$B56,'Complete Nutrition Data'!$F:$F,$C56,'Complete Nutrition Data'!$G:$G,$D56,'Complete Nutrition Data'!$C:$C,$H$10,'Complete Nutrition Data'!$J:$J,"Direct")</f>
        <v>0</v>
      </c>
      <c r="I56" s="5">
        <f>SUMIFS('Complete Nutrition Data'!$Q:$Q,'Complete Nutrition Data'!$B:$B,$B56,'Complete Nutrition Data'!$F:$F,$C56,'Complete Nutrition Data'!$G:$G,$D56,'Complete Nutrition Data'!$C:$C,I$10,'Complete Nutrition Data'!$J:$J,"Direct")</f>
        <v>0</v>
      </c>
      <c r="J56" s="5">
        <f>SUMIFS('Complete Nutrition Data'!$Q:$Q,'Complete Nutrition Data'!$B:$B,$B56,'Complete Nutrition Data'!$F:$F,$C56,'Complete Nutrition Data'!$G:$G,$D56,'Complete Nutrition Data'!$C:$C,J$10,'Complete Nutrition Data'!$J:$J,"Direct")</f>
        <v>0</v>
      </c>
      <c r="K56" s="5">
        <f>SUMIFS('Complete Nutrition Data'!$Q:$Q,'Complete Nutrition Data'!$B:$B,$B56,'Complete Nutrition Data'!$F:$F,$C56,'Complete Nutrition Data'!$G:$G,$D56,'Complete Nutrition Data'!$C:$C,K$10,'Complete Nutrition Data'!$J:$J,"Direct")</f>
        <v>0</v>
      </c>
      <c r="L56" s="5">
        <f>SUMIFS('Complete Nutrition Data'!$Q:$Q,'Complete Nutrition Data'!$B:$B,$B56,'Complete Nutrition Data'!$F:$F,$C56,'Complete Nutrition Data'!$G:$G,$D56,'Complete Nutrition Data'!$C:$C,L$10,'Complete Nutrition Data'!$J:$J,"Direct")</f>
        <v>0</v>
      </c>
      <c r="M56" s="5">
        <f>SUMIFS('Complete Nutrition Data'!$Q:$Q,'Complete Nutrition Data'!$B:$B,$B56,'Complete Nutrition Data'!$F:$F,$C56,'Complete Nutrition Data'!$G:$G,$D56,'Complete Nutrition Data'!$C:$C,M$10,'Complete Nutrition Data'!$J:$J,"Direct")</f>
        <v>0</v>
      </c>
      <c r="N56" s="5">
        <f t="shared" si="1"/>
        <v>0</v>
      </c>
      <c r="O56" s="5"/>
    </row>
    <row r="57" spans="2:15" s="19" customFormat="1" ht="14.4">
      <c r="B57" s="2" t="s">
        <v>13</v>
      </c>
      <c r="C57" s="2" t="s">
        <v>187</v>
      </c>
      <c r="D57" s="2" t="s">
        <v>408</v>
      </c>
      <c r="E57" s="2" t="s">
        <v>359</v>
      </c>
      <c r="F57" s="29" t="str">
        <f>_xlfn.XLOOKUP(B57,'Filter Data'!$A$1:$A$16,'Filter Data'!$M$1:$M$16," ")</f>
        <v>TZS</v>
      </c>
      <c r="G57" s="5">
        <f>SUMIFS('Complete Nutrition Data'!$Q:$Q,'Complete Nutrition Data'!$B:$B,$B57,'Complete Nutrition Data'!$F:$F,$C57,'Complete Nutrition Data'!$G:$G,$D57,'Complete Nutrition Data'!$C:$C,$G$10,'Complete Nutrition Data'!$J:$J,"Direct")</f>
        <v>0</v>
      </c>
      <c r="H57" s="5">
        <f>SUMIFS('Complete Nutrition Data'!$Q:$Q,'Complete Nutrition Data'!$B:$B,$B57,'Complete Nutrition Data'!$F:$F,$C57,'Complete Nutrition Data'!$G:$G,$D57,'Complete Nutrition Data'!$C:$C,$H$10,'Complete Nutrition Data'!$J:$J,"Direct")</f>
        <v>0</v>
      </c>
      <c r="I57" s="5">
        <f>SUMIFS('Complete Nutrition Data'!$Q:$Q,'Complete Nutrition Data'!$B:$B,$B57,'Complete Nutrition Data'!$F:$F,$C57,'Complete Nutrition Data'!$G:$G,$D57,'Complete Nutrition Data'!$C:$C,I$10,'Complete Nutrition Data'!$J:$J,"Direct")</f>
        <v>0</v>
      </c>
      <c r="J57" s="5">
        <f>SUMIFS('Complete Nutrition Data'!$Q:$Q,'Complete Nutrition Data'!$B:$B,$B57,'Complete Nutrition Data'!$F:$F,$C57,'Complete Nutrition Data'!$G:$G,$D57,'Complete Nutrition Data'!$C:$C,J$10,'Complete Nutrition Data'!$J:$J,"Direct")</f>
        <v>0</v>
      </c>
      <c r="K57" s="5">
        <f>SUMIFS('Complete Nutrition Data'!$Q:$Q,'Complete Nutrition Data'!$B:$B,$B57,'Complete Nutrition Data'!$F:$F,$C57,'Complete Nutrition Data'!$G:$G,$D57,'Complete Nutrition Data'!$C:$C,K$10,'Complete Nutrition Data'!$J:$J,"Direct")</f>
        <v>0</v>
      </c>
      <c r="L57" s="5">
        <f>SUMIFS('Complete Nutrition Data'!$Q:$Q,'Complete Nutrition Data'!$B:$B,$B57,'Complete Nutrition Data'!$F:$F,$C57,'Complete Nutrition Data'!$G:$G,$D57,'Complete Nutrition Data'!$C:$C,L$10,'Complete Nutrition Data'!$J:$J,"Direct")</f>
        <v>0</v>
      </c>
      <c r="M57" s="5">
        <f>SUMIFS('Complete Nutrition Data'!$Q:$Q,'Complete Nutrition Data'!$B:$B,$B57,'Complete Nutrition Data'!$F:$F,$C57,'Complete Nutrition Data'!$G:$G,$D57,'Complete Nutrition Data'!$C:$C,M$10,'Complete Nutrition Data'!$J:$J,"Direct")</f>
        <v>0</v>
      </c>
      <c r="N57" s="5">
        <f t="shared" si="1"/>
        <v>0</v>
      </c>
      <c r="O57" s="5"/>
    </row>
    <row r="58" spans="2:15" s="19" customFormat="1" ht="27.6">
      <c r="B58" s="2" t="s">
        <v>13</v>
      </c>
      <c r="C58" s="2" t="s">
        <v>187</v>
      </c>
      <c r="D58" s="2" t="s">
        <v>406</v>
      </c>
      <c r="E58" s="2" t="s">
        <v>359</v>
      </c>
      <c r="F58" s="29" t="str">
        <f>_xlfn.XLOOKUP(B58,'Filter Data'!$A$1:$A$16,'Filter Data'!$M$1:$M$16," ")</f>
        <v>TZS</v>
      </c>
      <c r="G58" s="5">
        <f>SUMIFS('Complete Nutrition Data'!$Q:$Q,'Complete Nutrition Data'!$B:$B,$B58,'Complete Nutrition Data'!$F:$F,$C58,'Complete Nutrition Data'!$G:$G,$D58,'Complete Nutrition Data'!$C:$C,$G$10,'Complete Nutrition Data'!$J:$J,"Direct")</f>
        <v>0</v>
      </c>
      <c r="H58" s="5">
        <f>SUMIFS('Complete Nutrition Data'!$Q:$Q,'Complete Nutrition Data'!$B:$B,$B58,'Complete Nutrition Data'!$F:$F,$C58,'Complete Nutrition Data'!$G:$G,$D58,'Complete Nutrition Data'!$C:$C,$H$10,'Complete Nutrition Data'!$J:$J,"Direct")</f>
        <v>0</v>
      </c>
      <c r="I58" s="5">
        <f>SUMIFS('Complete Nutrition Data'!$Q:$Q,'Complete Nutrition Data'!$B:$B,$B58,'Complete Nutrition Data'!$F:$F,$C58,'Complete Nutrition Data'!$G:$G,$D58,'Complete Nutrition Data'!$C:$C,I$10,'Complete Nutrition Data'!$J:$J,"Direct")</f>
        <v>0</v>
      </c>
      <c r="J58" s="5">
        <f>SUMIFS('Complete Nutrition Data'!$Q:$Q,'Complete Nutrition Data'!$B:$B,$B58,'Complete Nutrition Data'!$F:$F,$C58,'Complete Nutrition Data'!$G:$G,$D58,'Complete Nutrition Data'!$C:$C,J$10,'Complete Nutrition Data'!$J:$J,"Direct")</f>
        <v>0</v>
      </c>
      <c r="K58" s="5">
        <f>SUMIFS('Complete Nutrition Data'!$Q:$Q,'Complete Nutrition Data'!$B:$B,$B58,'Complete Nutrition Data'!$F:$F,$C58,'Complete Nutrition Data'!$G:$G,$D58,'Complete Nutrition Data'!$C:$C,K$10,'Complete Nutrition Data'!$J:$J,"Direct")</f>
        <v>0</v>
      </c>
      <c r="L58" s="5">
        <f>SUMIFS('Complete Nutrition Data'!$Q:$Q,'Complete Nutrition Data'!$B:$B,$B58,'Complete Nutrition Data'!$F:$F,$C58,'Complete Nutrition Data'!$G:$G,$D58,'Complete Nutrition Data'!$C:$C,L$10,'Complete Nutrition Data'!$J:$J,"Direct")</f>
        <v>0</v>
      </c>
      <c r="M58" s="5">
        <f>SUMIFS('Complete Nutrition Data'!$Q:$Q,'Complete Nutrition Data'!$B:$B,$B58,'Complete Nutrition Data'!$F:$F,$C58,'Complete Nutrition Data'!$G:$G,$D58,'Complete Nutrition Data'!$C:$C,M$10,'Complete Nutrition Data'!$J:$J,"Direct")</f>
        <v>0</v>
      </c>
      <c r="N58" s="5">
        <f t="shared" si="1"/>
        <v>0</v>
      </c>
      <c r="O58" s="5"/>
    </row>
    <row r="59" spans="2:15" s="19" customFormat="1" ht="14.4">
      <c r="B59" s="2" t="s">
        <v>120</v>
      </c>
      <c r="C59" s="2" t="s">
        <v>109</v>
      </c>
      <c r="D59" s="2" t="s">
        <v>409</v>
      </c>
      <c r="E59" s="2" t="s">
        <v>359</v>
      </c>
      <c r="F59" s="29" t="str">
        <f>_xlfn.XLOOKUP(B59,'Filter Data'!$A$1:$A$16,'Filter Data'!$M$1:$M$16," ")</f>
        <v>ZMW</v>
      </c>
      <c r="G59" s="5">
        <f>SUMIFS('Complete Nutrition Data'!$Q:$Q,'Complete Nutrition Data'!$B:$B,$B59,'Complete Nutrition Data'!$F:$F,$C59,'Complete Nutrition Data'!$G:$G,$D59,'Complete Nutrition Data'!$C:$C,$G$10,'Complete Nutrition Data'!$J:$J,"Direct")</f>
        <v>40554164</v>
      </c>
      <c r="H59" s="5">
        <f>SUMIFS('Complete Nutrition Data'!$Q:$Q,'Complete Nutrition Data'!$B:$B,$B59,'Complete Nutrition Data'!$F:$F,$C59,'Complete Nutrition Data'!$G:$G,$D59,'Complete Nutrition Data'!$C:$C,$H$10,'Complete Nutrition Data'!$J:$J,"Direct")</f>
        <v>34557239</v>
      </c>
      <c r="I59" s="5">
        <f>SUMIFS('Complete Nutrition Data'!$Q:$Q,'Complete Nutrition Data'!$B:$B,$B59,'Complete Nutrition Data'!$F:$F,$C59,'Complete Nutrition Data'!$G:$G,$D59,'Complete Nutrition Data'!$C:$C,I$10,'Complete Nutrition Data'!$J:$J,"Direct")</f>
        <v>34557239</v>
      </c>
      <c r="J59" s="5">
        <f>SUMIFS('Complete Nutrition Data'!$Q:$Q,'Complete Nutrition Data'!$B:$B,$B59,'Complete Nutrition Data'!$F:$F,$C59,'Complete Nutrition Data'!$G:$G,$D59,'Complete Nutrition Data'!$C:$C,J$10,'Complete Nutrition Data'!$J:$J,"Direct")</f>
        <v>39740825</v>
      </c>
      <c r="K59" s="5">
        <f>SUMIFS('Complete Nutrition Data'!$Q:$Q,'Complete Nutrition Data'!$B:$B,$B59,'Complete Nutrition Data'!$F:$F,$C59,'Complete Nutrition Data'!$G:$G,$D59,'Complete Nutrition Data'!$C:$C,K$10,'Complete Nutrition Data'!$J:$J,"Direct")</f>
        <v>0</v>
      </c>
      <c r="L59" s="5">
        <f>SUMIFS('Complete Nutrition Data'!$Q:$Q,'Complete Nutrition Data'!$B:$B,$B59,'Complete Nutrition Data'!$F:$F,$C59,'Complete Nutrition Data'!$G:$G,$D59,'Complete Nutrition Data'!$C:$C,L$10,'Complete Nutrition Data'!$J:$J,"Direct")</f>
        <v>0</v>
      </c>
      <c r="M59" s="5">
        <f>SUMIFS('Complete Nutrition Data'!$Q:$Q,'Complete Nutrition Data'!$B:$B,$B59,'Complete Nutrition Data'!$F:$F,$C59,'Complete Nutrition Data'!$G:$G,$D59,'Complete Nutrition Data'!$C:$C,M$10,'Complete Nutrition Data'!$J:$J,"Direct")</f>
        <v>0</v>
      </c>
      <c r="N59" s="5">
        <f t="shared" si="1"/>
        <v>149409467</v>
      </c>
      <c r="O59" s="5"/>
    </row>
    <row r="60" spans="2:15" s="19" customFormat="1" ht="14.4">
      <c r="B60" s="2" t="s">
        <v>120</v>
      </c>
      <c r="C60" s="2" t="s">
        <v>232</v>
      </c>
      <c r="D60" s="2" t="s">
        <v>346</v>
      </c>
      <c r="E60" s="2" t="s">
        <v>359</v>
      </c>
      <c r="F60" s="29" t="str">
        <f>_xlfn.XLOOKUP(B60,'Filter Data'!$A$1:$A$16,'Filter Data'!$M$1:$M$16," ")</f>
        <v>ZMW</v>
      </c>
      <c r="G60" s="5">
        <f>SUMIFS('Complete Nutrition Data'!$Q:$Q,'Complete Nutrition Data'!$B:$B,$B60,'Complete Nutrition Data'!$F:$F,$C60,'Complete Nutrition Data'!$G:$G,$D60,'Complete Nutrition Data'!$C:$C,$G$10,'Complete Nutrition Data'!$J:$J,"Direct")</f>
        <v>0</v>
      </c>
      <c r="H60" s="5">
        <f>SUMIFS('Complete Nutrition Data'!$Q:$Q,'Complete Nutrition Data'!$B:$B,$B60,'Complete Nutrition Data'!$F:$F,$C60,'Complete Nutrition Data'!$G:$G,$D60,'Complete Nutrition Data'!$C:$C,$H$10,'Complete Nutrition Data'!$J:$J,"Direct")</f>
        <v>0</v>
      </c>
      <c r="I60" s="5">
        <f>SUMIFS('Complete Nutrition Data'!$Q:$Q,'Complete Nutrition Data'!$B:$B,$B60,'Complete Nutrition Data'!$F:$F,$C60,'Complete Nutrition Data'!$G:$G,$D60,'Complete Nutrition Data'!$C:$C,I$10,'Complete Nutrition Data'!$J:$J,"Direct")</f>
        <v>0</v>
      </c>
      <c r="J60" s="5">
        <f>SUMIFS('Complete Nutrition Data'!$Q:$Q,'Complete Nutrition Data'!$B:$B,$B60,'Complete Nutrition Data'!$F:$F,$C60,'Complete Nutrition Data'!$G:$G,$D60,'Complete Nutrition Data'!$C:$C,J$10,'Complete Nutrition Data'!$J:$J,"Direct")</f>
        <v>0</v>
      </c>
      <c r="K60" s="5">
        <f>SUMIFS('Complete Nutrition Data'!$Q:$Q,'Complete Nutrition Data'!$B:$B,$B60,'Complete Nutrition Data'!$F:$F,$C60,'Complete Nutrition Data'!$G:$G,$D60,'Complete Nutrition Data'!$C:$C,K$10,'Complete Nutrition Data'!$J:$J,"Direct")</f>
        <v>0</v>
      </c>
      <c r="L60" s="5">
        <f>SUMIFS('Complete Nutrition Data'!$Q:$Q,'Complete Nutrition Data'!$B:$B,$B60,'Complete Nutrition Data'!$F:$F,$C60,'Complete Nutrition Data'!$G:$G,$D60,'Complete Nutrition Data'!$C:$C,L$10,'Complete Nutrition Data'!$J:$J,"Direct")</f>
        <v>0</v>
      </c>
      <c r="M60" s="5">
        <f>SUMIFS('Complete Nutrition Data'!$Q:$Q,'Complete Nutrition Data'!$B:$B,$B60,'Complete Nutrition Data'!$F:$F,$C60,'Complete Nutrition Data'!$G:$G,$D60,'Complete Nutrition Data'!$C:$C,M$10,'Complete Nutrition Data'!$J:$J,"Direct")</f>
        <v>0</v>
      </c>
      <c r="N60" s="5">
        <f t="shared" si="1"/>
        <v>0</v>
      </c>
      <c r="O60" s="5"/>
    </row>
    <row r="61" spans="2:15" s="19" customFormat="1" ht="14.4">
      <c r="B61" s="2" t="s">
        <v>120</v>
      </c>
      <c r="C61" s="2" t="s">
        <v>187</v>
      </c>
      <c r="D61" s="2" t="s">
        <v>408</v>
      </c>
      <c r="E61" s="2" t="s">
        <v>359</v>
      </c>
      <c r="F61" s="29" t="str">
        <f>_xlfn.XLOOKUP(B61,'Filter Data'!$A$1:$A$16,'Filter Data'!$M$1:$M$16," ")</f>
        <v>ZMW</v>
      </c>
      <c r="G61" s="5">
        <f>SUMIFS('Complete Nutrition Data'!$Q:$Q,'Complete Nutrition Data'!$B:$B,$B61,'Complete Nutrition Data'!$F:$F,$C61,'Complete Nutrition Data'!$G:$G,$D61,'Complete Nutrition Data'!$C:$C,$G$10,'Complete Nutrition Data'!$J:$J,"Direct")</f>
        <v>0</v>
      </c>
      <c r="H61" s="5">
        <f>SUMIFS('Complete Nutrition Data'!$Q:$Q,'Complete Nutrition Data'!$B:$B,$B61,'Complete Nutrition Data'!$F:$F,$C61,'Complete Nutrition Data'!$G:$G,$D61,'Complete Nutrition Data'!$C:$C,$H$10,'Complete Nutrition Data'!$J:$J,"Direct")</f>
        <v>0</v>
      </c>
      <c r="I61" s="5">
        <f>SUMIFS('Complete Nutrition Data'!$Q:$Q,'Complete Nutrition Data'!$B:$B,$B61,'Complete Nutrition Data'!$F:$F,$C61,'Complete Nutrition Data'!$G:$G,$D61,'Complete Nutrition Data'!$C:$C,I$10,'Complete Nutrition Data'!$J:$J,"Direct")</f>
        <v>0</v>
      </c>
      <c r="J61" s="5">
        <f>SUMIFS('Complete Nutrition Data'!$Q:$Q,'Complete Nutrition Data'!$B:$B,$B61,'Complete Nutrition Data'!$F:$F,$C61,'Complete Nutrition Data'!$G:$G,$D61,'Complete Nutrition Data'!$C:$C,J$10,'Complete Nutrition Data'!$J:$J,"Direct")</f>
        <v>0</v>
      </c>
      <c r="K61" s="5">
        <f>SUMIFS('Complete Nutrition Data'!$Q:$Q,'Complete Nutrition Data'!$B:$B,$B61,'Complete Nutrition Data'!$F:$F,$C61,'Complete Nutrition Data'!$G:$G,$D61,'Complete Nutrition Data'!$C:$C,K$10,'Complete Nutrition Data'!$J:$J,"Direct")</f>
        <v>0</v>
      </c>
      <c r="L61" s="5">
        <f>SUMIFS('Complete Nutrition Data'!$Q:$Q,'Complete Nutrition Data'!$B:$B,$B61,'Complete Nutrition Data'!$F:$F,$C61,'Complete Nutrition Data'!$G:$G,$D61,'Complete Nutrition Data'!$C:$C,L$10,'Complete Nutrition Data'!$J:$J,"Direct")</f>
        <v>0</v>
      </c>
      <c r="M61" s="5">
        <f>SUMIFS('Complete Nutrition Data'!$Q:$Q,'Complete Nutrition Data'!$B:$B,$B61,'Complete Nutrition Data'!$F:$F,$C61,'Complete Nutrition Data'!$G:$G,$D61,'Complete Nutrition Data'!$C:$C,M$10,'Complete Nutrition Data'!$J:$J,"Direct")</f>
        <v>0</v>
      </c>
      <c r="N61" s="5">
        <f t="shared" si="1"/>
        <v>0</v>
      </c>
      <c r="O61" s="5"/>
    </row>
    <row r="62" spans="2:15" s="19" customFormat="1" ht="27.6">
      <c r="B62" s="2" t="s">
        <v>120</v>
      </c>
      <c r="C62" s="2" t="s">
        <v>187</v>
      </c>
      <c r="D62" s="2" t="s">
        <v>406</v>
      </c>
      <c r="E62" s="2" t="s">
        <v>359</v>
      </c>
      <c r="F62" s="29" t="str">
        <f>_xlfn.XLOOKUP(B62,'Filter Data'!$A$1:$A$16,'Filter Data'!$M$1:$M$16," ")</f>
        <v>ZMW</v>
      </c>
      <c r="G62" s="5">
        <f>SUMIFS('Complete Nutrition Data'!$Q:$Q,'Complete Nutrition Data'!$B:$B,$B62,'Complete Nutrition Data'!$F:$F,$C62,'Complete Nutrition Data'!$G:$G,$D62,'Complete Nutrition Data'!$C:$C,$G$10,'Complete Nutrition Data'!$J:$J,"Direct")</f>
        <v>0</v>
      </c>
      <c r="H62" s="5">
        <f>SUMIFS('Complete Nutrition Data'!$Q:$Q,'Complete Nutrition Data'!$B:$B,$B62,'Complete Nutrition Data'!$F:$F,$C62,'Complete Nutrition Data'!$G:$G,$D62,'Complete Nutrition Data'!$C:$C,$H$10,'Complete Nutrition Data'!$J:$J,"Direct")</f>
        <v>0</v>
      </c>
      <c r="I62" s="5">
        <f>SUMIFS('Complete Nutrition Data'!$Q:$Q,'Complete Nutrition Data'!$B:$B,$B62,'Complete Nutrition Data'!$F:$F,$C62,'Complete Nutrition Data'!$G:$G,$D62,'Complete Nutrition Data'!$C:$C,I$10,'Complete Nutrition Data'!$J:$J,"Direct")</f>
        <v>5639177</v>
      </c>
      <c r="J62" s="5">
        <f>SUMIFS('Complete Nutrition Data'!$Q:$Q,'Complete Nutrition Data'!$B:$B,$B62,'Complete Nutrition Data'!$F:$F,$C62,'Complete Nutrition Data'!$G:$G,$D62,'Complete Nutrition Data'!$C:$C,J$10,'Complete Nutrition Data'!$J:$J,"Direct")</f>
        <v>11278354</v>
      </c>
      <c r="K62" s="5">
        <f>SUMIFS('Complete Nutrition Data'!$Q:$Q,'Complete Nutrition Data'!$B:$B,$B62,'Complete Nutrition Data'!$F:$F,$C62,'Complete Nutrition Data'!$G:$G,$D62,'Complete Nutrition Data'!$C:$C,K$10,'Complete Nutrition Data'!$J:$J,"Direct")</f>
        <v>0</v>
      </c>
      <c r="L62" s="5">
        <f>SUMIFS('Complete Nutrition Data'!$Q:$Q,'Complete Nutrition Data'!$B:$B,$B62,'Complete Nutrition Data'!$F:$F,$C62,'Complete Nutrition Data'!$G:$G,$D62,'Complete Nutrition Data'!$C:$C,L$10,'Complete Nutrition Data'!$J:$J,"Direct")</f>
        <v>0</v>
      </c>
      <c r="M62" s="5">
        <f>SUMIFS('Complete Nutrition Data'!$Q:$Q,'Complete Nutrition Data'!$B:$B,$B62,'Complete Nutrition Data'!$F:$F,$C62,'Complete Nutrition Data'!$G:$G,$D62,'Complete Nutrition Data'!$C:$C,M$10,'Complete Nutrition Data'!$J:$J,"Direct")</f>
        <v>0</v>
      </c>
      <c r="N62" s="5">
        <f t="shared" si="1"/>
        <v>16917531</v>
      </c>
      <c r="O62" s="5"/>
    </row>
    <row r="63" spans="2:15" s="19" customFormat="1" ht="14.4">
      <c r="B63" s="2" t="s">
        <v>118</v>
      </c>
      <c r="C63" s="2" t="s">
        <v>109</v>
      </c>
      <c r="D63" s="2" t="s">
        <v>409</v>
      </c>
      <c r="E63" s="2" t="s">
        <v>359</v>
      </c>
      <c r="F63" s="29" t="str">
        <f>_xlfn.XLOOKUP(B63,'Filter Data'!$A$1:$A$16,'Filter Data'!$M$1:$M$16," ")</f>
        <v>USD</v>
      </c>
      <c r="G63" s="5">
        <f>SUMIFS('Complete Nutrition Data'!$Q:$Q,'Complete Nutrition Data'!$B:$B,$B63,'Complete Nutrition Data'!$F:$F,$C63,'Complete Nutrition Data'!$G:$G,$D63,'Complete Nutrition Data'!$C:$C,$G$10,'Complete Nutrition Data'!$J:$J,"Direct")</f>
        <v>0</v>
      </c>
      <c r="H63" s="5">
        <f>SUMIFS('Complete Nutrition Data'!$Q:$Q,'Complete Nutrition Data'!$B:$B,$B63,'Complete Nutrition Data'!$F:$F,$C63,'Complete Nutrition Data'!$G:$G,$D63,'Complete Nutrition Data'!$C:$C,$H$10,'Complete Nutrition Data'!$J:$J,"Direct")</f>
        <v>0</v>
      </c>
      <c r="I63" s="5">
        <f>SUMIFS('Complete Nutrition Data'!$Q:$Q,'Complete Nutrition Data'!$B:$B,$B63,'Complete Nutrition Data'!$F:$F,$C63,'Complete Nutrition Data'!$G:$G,$D63,'Complete Nutrition Data'!$C:$C,I$10,'Complete Nutrition Data'!$J:$J,"Direct")</f>
        <v>0</v>
      </c>
      <c r="J63" s="5">
        <f>SUMIFS('Complete Nutrition Data'!$Q:$Q,'Complete Nutrition Data'!$B:$B,$B63,'Complete Nutrition Data'!$F:$F,$C63,'Complete Nutrition Data'!$G:$G,$D63,'Complete Nutrition Data'!$C:$C,J$10,'Complete Nutrition Data'!$J:$J,"Direct")</f>
        <v>0</v>
      </c>
      <c r="K63" s="5">
        <f>SUMIFS('Complete Nutrition Data'!$Q:$Q,'Complete Nutrition Data'!$B:$B,$B63,'Complete Nutrition Data'!$F:$F,$C63,'Complete Nutrition Data'!$G:$G,$D63,'Complete Nutrition Data'!$C:$C,K$10,'Complete Nutrition Data'!$J:$J,"Direct")</f>
        <v>0</v>
      </c>
      <c r="L63" s="5">
        <f>SUMIFS('Complete Nutrition Data'!$Q:$Q,'Complete Nutrition Data'!$B:$B,$B63,'Complete Nutrition Data'!$F:$F,$C63,'Complete Nutrition Data'!$G:$G,$D63,'Complete Nutrition Data'!$C:$C,L$10,'Complete Nutrition Data'!$J:$J,"Direct")</f>
        <v>0</v>
      </c>
      <c r="M63" s="5">
        <f>SUMIFS('Complete Nutrition Data'!$Q:$Q,'Complete Nutrition Data'!$B:$B,$B63,'Complete Nutrition Data'!$F:$F,$C63,'Complete Nutrition Data'!$G:$G,$D63,'Complete Nutrition Data'!$C:$C,M$10,'Complete Nutrition Data'!$J:$J,"Direct")</f>
        <v>0</v>
      </c>
      <c r="N63" s="5">
        <f t="shared" si="1"/>
        <v>0</v>
      </c>
      <c r="O63" s="5"/>
    </row>
    <row r="64" spans="2:15" s="19" customFormat="1" ht="14.4">
      <c r="B64" s="2" t="s">
        <v>118</v>
      </c>
      <c r="C64" s="2" t="s">
        <v>232</v>
      </c>
      <c r="D64" s="2" t="s">
        <v>346</v>
      </c>
      <c r="E64" s="2" t="s">
        <v>359</v>
      </c>
      <c r="F64" s="29" t="str">
        <f>_xlfn.XLOOKUP(B64,'Filter Data'!$A$1:$A$16,'Filter Data'!$M$1:$M$16," ")</f>
        <v>USD</v>
      </c>
      <c r="G64" s="5">
        <f>SUMIFS('Complete Nutrition Data'!$Q:$Q,'Complete Nutrition Data'!$B:$B,$B64,'Complete Nutrition Data'!$F:$F,$C64,'Complete Nutrition Data'!$G:$G,$D64,'Complete Nutrition Data'!$C:$C,$G$10,'Complete Nutrition Data'!$J:$J,"Direct")</f>
        <v>0</v>
      </c>
      <c r="H64" s="5">
        <f>SUMIFS('Complete Nutrition Data'!$Q:$Q,'Complete Nutrition Data'!$B:$B,$B64,'Complete Nutrition Data'!$F:$F,$C64,'Complete Nutrition Data'!$G:$G,$D64,'Complete Nutrition Data'!$C:$C,$H$10,'Complete Nutrition Data'!$J:$J,"Direct")</f>
        <v>0</v>
      </c>
      <c r="I64" s="5">
        <f>SUMIFS('Complete Nutrition Data'!$Q:$Q,'Complete Nutrition Data'!$B:$B,$B64,'Complete Nutrition Data'!$F:$F,$C64,'Complete Nutrition Data'!$G:$G,$D64,'Complete Nutrition Data'!$C:$C,I$10,'Complete Nutrition Data'!$J:$J,"Direct")</f>
        <v>0</v>
      </c>
      <c r="J64" s="5">
        <f>SUMIFS('Complete Nutrition Data'!$Q:$Q,'Complete Nutrition Data'!$B:$B,$B64,'Complete Nutrition Data'!$F:$F,$C64,'Complete Nutrition Data'!$G:$G,$D64,'Complete Nutrition Data'!$C:$C,J$10,'Complete Nutrition Data'!$J:$J,"Direct")</f>
        <v>0</v>
      </c>
      <c r="K64" s="5">
        <f>SUMIFS('Complete Nutrition Data'!$Q:$Q,'Complete Nutrition Data'!$B:$B,$B64,'Complete Nutrition Data'!$F:$F,$C64,'Complete Nutrition Data'!$G:$G,$D64,'Complete Nutrition Data'!$C:$C,K$10,'Complete Nutrition Data'!$J:$J,"Direct")</f>
        <v>0</v>
      </c>
      <c r="L64" s="5">
        <f>SUMIFS('Complete Nutrition Data'!$Q:$Q,'Complete Nutrition Data'!$B:$B,$B64,'Complete Nutrition Data'!$F:$F,$C64,'Complete Nutrition Data'!$G:$G,$D64,'Complete Nutrition Data'!$C:$C,L$10,'Complete Nutrition Data'!$J:$J,"Direct")</f>
        <v>0</v>
      </c>
      <c r="M64" s="5">
        <f>SUMIFS('Complete Nutrition Data'!$Q:$Q,'Complete Nutrition Data'!$B:$B,$B64,'Complete Nutrition Data'!$F:$F,$C64,'Complete Nutrition Data'!$G:$G,$D64,'Complete Nutrition Data'!$C:$C,M$10,'Complete Nutrition Data'!$J:$J,"Direct")</f>
        <v>0</v>
      </c>
      <c r="N64" s="5">
        <f t="shared" si="1"/>
        <v>0</v>
      </c>
      <c r="O64" s="5"/>
    </row>
    <row r="65" spans="2:15" s="19" customFormat="1" ht="14.4">
      <c r="B65" s="2" t="s">
        <v>118</v>
      </c>
      <c r="C65" s="2" t="s">
        <v>187</v>
      </c>
      <c r="D65" s="2" t="s">
        <v>408</v>
      </c>
      <c r="E65" s="2" t="s">
        <v>359</v>
      </c>
      <c r="F65" s="29" t="str">
        <f>_xlfn.XLOOKUP(B65,'Filter Data'!$A$1:$A$16,'Filter Data'!$M$1:$M$16," ")</f>
        <v>USD</v>
      </c>
      <c r="G65" s="5">
        <f>SUMIFS('Complete Nutrition Data'!$Q:$Q,'Complete Nutrition Data'!$B:$B,$B65,'Complete Nutrition Data'!$F:$F,$C65,'Complete Nutrition Data'!$G:$G,$D65,'Complete Nutrition Data'!$C:$C,$G$10,'Complete Nutrition Data'!$J:$J,"Direct")</f>
        <v>0</v>
      </c>
      <c r="H65" s="5">
        <f>SUMIFS('Complete Nutrition Data'!$Q:$Q,'Complete Nutrition Data'!$B:$B,$B65,'Complete Nutrition Data'!$F:$F,$C65,'Complete Nutrition Data'!$G:$G,$D65,'Complete Nutrition Data'!$C:$C,$H$10,'Complete Nutrition Data'!$J:$J,"Direct")</f>
        <v>0</v>
      </c>
      <c r="I65" s="5">
        <f>SUMIFS('Complete Nutrition Data'!$Q:$Q,'Complete Nutrition Data'!$B:$B,$B65,'Complete Nutrition Data'!$F:$F,$C65,'Complete Nutrition Data'!$G:$G,$D65,'Complete Nutrition Data'!$C:$C,I$10,'Complete Nutrition Data'!$J:$J,"Direct")</f>
        <v>0</v>
      </c>
      <c r="J65" s="5">
        <f>SUMIFS('Complete Nutrition Data'!$Q:$Q,'Complete Nutrition Data'!$B:$B,$B65,'Complete Nutrition Data'!$F:$F,$C65,'Complete Nutrition Data'!$G:$G,$D65,'Complete Nutrition Data'!$C:$C,J$10,'Complete Nutrition Data'!$J:$J,"Direct")</f>
        <v>0</v>
      </c>
      <c r="K65" s="5">
        <f>SUMIFS('Complete Nutrition Data'!$Q:$Q,'Complete Nutrition Data'!$B:$B,$B65,'Complete Nutrition Data'!$F:$F,$C65,'Complete Nutrition Data'!$G:$G,$D65,'Complete Nutrition Data'!$C:$C,K$10,'Complete Nutrition Data'!$J:$J,"Direct")</f>
        <v>0</v>
      </c>
      <c r="L65" s="5">
        <f>SUMIFS('Complete Nutrition Data'!$Q:$Q,'Complete Nutrition Data'!$B:$B,$B65,'Complete Nutrition Data'!$F:$F,$C65,'Complete Nutrition Data'!$G:$G,$D65,'Complete Nutrition Data'!$C:$C,L$10,'Complete Nutrition Data'!$J:$J,"Direct")</f>
        <v>0</v>
      </c>
      <c r="M65" s="5">
        <f>SUMIFS('Complete Nutrition Data'!$Q:$Q,'Complete Nutrition Data'!$B:$B,$B65,'Complete Nutrition Data'!$F:$F,$C65,'Complete Nutrition Data'!$G:$G,$D65,'Complete Nutrition Data'!$C:$C,M$10,'Complete Nutrition Data'!$J:$J,"Direct")</f>
        <v>0</v>
      </c>
      <c r="N65" s="5">
        <f t="shared" si="1"/>
        <v>0</v>
      </c>
      <c r="O65" s="5"/>
    </row>
    <row r="66" spans="2:15" s="19" customFormat="1" ht="27.6">
      <c r="B66" s="2" t="s">
        <v>118</v>
      </c>
      <c r="C66" s="2" t="s">
        <v>187</v>
      </c>
      <c r="D66" s="2" t="s">
        <v>406</v>
      </c>
      <c r="E66" s="2" t="s">
        <v>359</v>
      </c>
      <c r="F66" s="29" t="str">
        <f>_xlfn.XLOOKUP(B66,'Filter Data'!$A$1:$A$16,'Filter Data'!$M$1:$M$16," ")</f>
        <v>USD</v>
      </c>
      <c r="G66" s="5">
        <f>SUMIFS('Complete Nutrition Data'!$Q:$Q,'Complete Nutrition Data'!$B:$B,$B66,'Complete Nutrition Data'!$F:$F,$C66,'Complete Nutrition Data'!$G:$G,$D66,'Complete Nutrition Data'!$C:$C,$G$10,'Complete Nutrition Data'!$J:$J,"Direct")</f>
        <v>0</v>
      </c>
      <c r="H66" s="5">
        <f>SUMIFS('Complete Nutrition Data'!$Q:$Q,'Complete Nutrition Data'!$B:$B,$B66,'Complete Nutrition Data'!$F:$F,$C66,'Complete Nutrition Data'!$G:$G,$D66,'Complete Nutrition Data'!$C:$C,$H$10,'Complete Nutrition Data'!$J:$J,"Direct")</f>
        <v>0</v>
      </c>
      <c r="I66" s="5">
        <f>SUMIFS('Complete Nutrition Data'!$Q:$Q,'Complete Nutrition Data'!$B:$B,$B66,'Complete Nutrition Data'!$F:$F,$C66,'Complete Nutrition Data'!$G:$G,$D66,'Complete Nutrition Data'!$C:$C,I$10,'Complete Nutrition Data'!$J:$J,"Direct")</f>
        <v>0</v>
      </c>
      <c r="J66" s="5">
        <f>SUMIFS('Complete Nutrition Data'!$Q:$Q,'Complete Nutrition Data'!$B:$B,$B66,'Complete Nutrition Data'!$F:$F,$C66,'Complete Nutrition Data'!$G:$G,$D66,'Complete Nutrition Data'!$C:$C,J$10,'Complete Nutrition Data'!$J:$J,"Direct")</f>
        <v>0</v>
      </c>
      <c r="K66" s="5">
        <f>SUMIFS('Complete Nutrition Data'!$Q:$Q,'Complete Nutrition Data'!$B:$B,$B66,'Complete Nutrition Data'!$F:$F,$C66,'Complete Nutrition Data'!$G:$G,$D66,'Complete Nutrition Data'!$C:$C,K$10,'Complete Nutrition Data'!$J:$J,"Direct")</f>
        <v>0</v>
      </c>
      <c r="L66" s="5">
        <f>SUMIFS('Complete Nutrition Data'!$Q:$Q,'Complete Nutrition Data'!$B:$B,$B66,'Complete Nutrition Data'!$F:$F,$C66,'Complete Nutrition Data'!$G:$G,$D66,'Complete Nutrition Data'!$C:$C,L$10,'Complete Nutrition Data'!$J:$J,"Direct")</f>
        <v>0</v>
      </c>
      <c r="M66" s="5">
        <f>SUMIFS('Complete Nutrition Data'!$Q:$Q,'Complete Nutrition Data'!$B:$B,$B66,'Complete Nutrition Data'!$F:$F,$C66,'Complete Nutrition Data'!$G:$G,$D66,'Complete Nutrition Data'!$C:$C,M$10,'Complete Nutrition Data'!$J:$J,"Direct")</f>
        <v>0</v>
      </c>
      <c r="N66" s="5">
        <f t="shared" si="1"/>
        <v>0</v>
      </c>
      <c r="O66" s="5"/>
    </row>
    <row r="67" spans="2:15" s="19" customFormat="1" ht="14.4"/>
    <row r="68" spans="2:15" s="19" customFormat="1" ht="14.4"/>
    <row r="69" spans="2:15" s="19" customFormat="1" ht="14.4"/>
    <row r="70" spans="2:15" s="19" customFormat="1" ht="14.4"/>
    <row r="71" spans="2:15" s="19" customFormat="1" ht="14.4"/>
    <row r="72" spans="2:15" s="19" customFormat="1" ht="14.4"/>
    <row r="73" spans="2:15" s="19" customFormat="1" ht="14.4"/>
    <row r="74" spans="2:15" s="19" customFormat="1" ht="14.4"/>
    <row r="75" spans="2:15" s="19" customFormat="1" ht="14.4"/>
    <row r="76" spans="2:15" s="19" customFormat="1" ht="14.4"/>
    <row r="77" spans="2:15" s="19" customFormat="1" ht="14.4"/>
    <row r="78" spans="2:15" s="19" customFormat="1" ht="14.4"/>
    <row r="79" spans="2:15" s="19" customFormat="1" ht="14.4"/>
    <row r="80" spans="2:15" s="19" customFormat="1" ht="14.4"/>
    <row r="81" s="19" customFormat="1" ht="14.4"/>
    <row r="82" s="19" customFormat="1" ht="14.4"/>
    <row r="83" s="19" customFormat="1" ht="14.4"/>
    <row r="84" s="19" customFormat="1" ht="14.4"/>
    <row r="85" s="19" customFormat="1" ht="14.4"/>
    <row r="86" s="19" customFormat="1" ht="14.4"/>
    <row r="87" s="19" customFormat="1" ht="14.4"/>
    <row r="88" s="19" customFormat="1" ht="14.4"/>
    <row r="89" s="19" customFormat="1" ht="14.4"/>
    <row r="90" s="19" customFormat="1" ht="14.4"/>
    <row r="91" s="19" customFormat="1" ht="14.4"/>
    <row r="92" s="19" customFormat="1" ht="14.4"/>
    <row r="93" s="19" customFormat="1" ht="14.4"/>
    <row r="94" s="19" customFormat="1" ht="14.4"/>
    <row r="95" s="19" customFormat="1" ht="14.4"/>
    <row r="96" s="19" customFormat="1" ht="14.4"/>
    <row r="97" s="19" customFormat="1" ht="14.4"/>
    <row r="98" s="19" customFormat="1" ht="14.4"/>
    <row r="99" s="19" customFormat="1" ht="14.4"/>
    <row r="100" s="19" customFormat="1" ht="14.4"/>
    <row r="101" s="19" customFormat="1" ht="14.4"/>
    <row r="102" s="19" customFormat="1" ht="14.4"/>
    <row r="103" s="19" customFormat="1" ht="14.4"/>
    <row r="104" s="19" customFormat="1" ht="14.4"/>
    <row r="105" s="19" customFormat="1" ht="14.4"/>
    <row r="106" s="19" customFormat="1" ht="14.4"/>
    <row r="107" s="19" customFormat="1" ht="14.4"/>
    <row r="108" s="19" customFormat="1" ht="14.4"/>
    <row r="109" s="19" customFormat="1" ht="14.4"/>
    <row r="110" s="19" customFormat="1" ht="14.4"/>
    <row r="111" s="19" customFormat="1" ht="14.4"/>
    <row r="112" s="19" customFormat="1" ht="14.4"/>
    <row r="113" s="19" customFormat="1" ht="14.4"/>
    <row r="114" s="19" customFormat="1" ht="14.4"/>
    <row r="115" s="19" customFormat="1" ht="14.4"/>
    <row r="116" s="19" customFormat="1" ht="14.4"/>
    <row r="117" s="19" customFormat="1" ht="14.4"/>
    <row r="118" s="19" customFormat="1" ht="14.4"/>
    <row r="119" s="19" customFormat="1" ht="14.4"/>
    <row r="120" s="19" customFormat="1" ht="14.4"/>
    <row r="121" s="19" customFormat="1" ht="14.4"/>
    <row r="122" s="19" customFormat="1" ht="14.4"/>
    <row r="123" s="19" customFormat="1" ht="14.4"/>
    <row r="124" s="19" customFormat="1" ht="14.4"/>
    <row r="125" s="19" customFormat="1" ht="14.4"/>
    <row r="126" s="19" customFormat="1" ht="14.4"/>
    <row r="127" s="19" customFormat="1" ht="14.4"/>
    <row r="128" s="19" customFormat="1" ht="14.4"/>
    <row r="129" s="19" customFormat="1" ht="14.4"/>
    <row r="130" s="19" customFormat="1" ht="14.4"/>
    <row r="131" s="19" customFormat="1" ht="14.4"/>
    <row r="132" s="19" customFormat="1" ht="14.4"/>
    <row r="133" s="19" customFormat="1" ht="14.4"/>
    <row r="134" s="19" customFormat="1" ht="14.4"/>
    <row r="135" s="19" customFormat="1" ht="14.4"/>
    <row r="136" s="19" customFormat="1" ht="14.4"/>
    <row r="137" s="19" customFormat="1" ht="14.4"/>
    <row r="138" s="19" customFormat="1" ht="14.4"/>
    <row r="139" s="19" customFormat="1" ht="14.4"/>
    <row r="140" s="19" customFormat="1" ht="14.4"/>
    <row r="141" s="19" customFormat="1" ht="14.4"/>
    <row r="142" s="19" customFormat="1" ht="14.4"/>
    <row r="143" s="19" customFormat="1" ht="14.4"/>
    <row r="144" s="19" customFormat="1" ht="14.4"/>
    <row r="145" s="19" customFormat="1" ht="14.4"/>
    <row r="146" s="19" customFormat="1" ht="14.4"/>
    <row r="147" s="19" customFormat="1" ht="14.4"/>
    <row r="148" s="19" customFormat="1" ht="14.4"/>
    <row r="149" s="19" customFormat="1" ht="14.4"/>
    <row r="150" s="19" customFormat="1" ht="14.4"/>
    <row r="151" s="19" customFormat="1" ht="14.4"/>
    <row r="152" s="19" customFormat="1" ht="14.4"/>
    <row r="153" s="19" customFormat="1" ht="14.4"/>
    <row r="154" s="19" customFormat="1" ht="14.4"/>
    <row r="155" s="19" customFormat="1" ht="14.4"/>
    <row r="156" s="19" customFormat="1" ht="14.4"/>
    <row r="157" s="19" customFormat="1" ht="14.4"/>
    <row r="158" s="19" customFormat="1" ht="14.4"/>
    <row r="159" s="19" customFormat="1" ht="14.4"/>
    <row r="160" s="19" customFormat="1" ht="14.4"/>
    <row r="161" s="19" customFormat="1" ht="14.4"/>
    <row r="162" s="19" customFormat="1" ht="14.4"/>
    <row r="163" s="19" customFormat="1" ht="14.4"/>
    <row r="164" s="19" customFormat="1" ht="14.4"/>
    <row r="165" s="19" customFormat="1" ht="14.4"/>
    <row r="166" s="19" customFormat="1" ht="14.4"/>
    <row r="167" s="19" customFormat="1" ht="14.4"/>
    <row r="168" s="19" customFormat="1" ht="14.4"/>
    <row r="169" s="19" customFormat="1" ht="14.4"/>
    <row r="170" s="19" customFormat="1" ht="14.4"/>
    <row r="171" s="19" customFormat="1" ht="14.4"/>
    <row r="172" s="19" customFormat="1" ht="14.4"/>
    <row r="173" s="19" customFormat="1" ht="14.4"/>
    <row r="174" s="19" customFormat="1" ht="14.4"/>
    <row r="175" s="19" customFormat="1" ht="14.4"/>
    <row r="176" s="19" customFormat="1" ht="14.4"/>
    <row r="177" s="19" customFormat="1" ht="14.4"/>
    <row r="178" s="19" customFormat="1" ht="14.4"/>
    <row r="179" s="19" customFormat="1" ht="14.4"/>
    <row r="180" s="19" customFormat="1" ht="14.4"/>
    <row r="181" s="19" customFormat="1" ht="14.4"/>
    <row r="182" s="19" customFormat="1" ht="14.4"/>
    <row r="183" s="19" customFormat="1" ht="14.4"/>
    <row r="184" s="19" customFormat="1" ht="14.4"/>
    <row r="185" s="19" customFormat="1" ht="14.4"/>
    <row r="186" s="19" customFormat="1" ht="14.4"/>
    <row r="187" s="19" customFormat="1" ht="14.4"/>
    <row r="188" s="19" customFormat="1" ht="14.4"/>
    <row r="189" s="19" customFormat="1" ht="14.4"/>
    <row r="190" s="19" customFormat="1" ht="14.4"/>
    <row r="191" s="19" customFormat="1" ht="14.4"/>
    <row r="192" s="19" customFormat="1" ht="14.4"/>
    <row r="193" s="19" customFormat="1" ht="14.4"/>
    <row r="194" s="19" customFormat="1" ht="14.4"/>
    <row r="195" s="19" customFormat="1" ht="14.4"/>
    <row r="196" s="19" customFormat="1" ht="14.4"/>
    <row r="197" s="19" customFormat="1" ht="14.4"/>
    <row r="198" s="19" customFormat="1" ht="14.4"/>
    <row r="199" s="19" customFormat="1" ht="14.4"/>
    <row r="200" s="19" customFormat="1" ht="14.4"/>
    <row r="201" s="19" customFormat="1" ht="14.4"/>
    <row r="202" s="19" customFormat="1" ht="14.4"/>
    <row r="203" s="19" customFormat="1" ht="14.4"/>
    <row r="204" s="19" customFormat="1" ht="14.4"/>
    <row r="205" s="19" customFormat="1" ht="14.4"/>
    <row r="206" s="19" customFormat="1" ht="14.4"/>
    <row r="207" s="19" customFormat="1" ht="14.4"/>
    <row r="208" s="19" customFormat="1" ht="14.4"/>
    <row r="209" s="19" customFormat="1" ht="14.4"/>
    <row r="210" s="19" customFormat="1" ht="14.4"/>
    <row r="211" s="19" customFormat="1" ht="14.4"/>
    <row r="212" s="19" customFormat="1" ht="14.4"/>
    <row r="213" s="19" customFormat="1" ht="14.4"/>
    <row r="214" s="19" customFormat="1" ht="14.4"/>
    <row r="215" s="19" customFormat="1" ht="14.4"/>
    <row r="216" s="19" customFormat="1" ht="14.4"/>
    <row r="217" s="19" customFormat="1" ht="14.4"/>
    <row r="218" s="19" customFormat="1" ht="14.4"/>
    <row r="219" s="19" customFormat="1" ht="14.4"/>
    <row r="220" s="19" customFormat="1" ht="14.4"/>
    <row r="221" s="19" customFormat="1" ht="14.4"/>
    <row r="222" s="19" customFormat="1" ht="14.4"/>
    <row r="223" s="19" customFormat="1" ht="14.4"/>
    <row r="224" s="19" customFormat="1" ht="14.4"/>
    <row r="225" spans="2:6" s="19" customFormat="1" ht="14.4"/>
    <row r="226" spans="2:6" s="19" customFormat="1" ht="14.4"/>
    <row r="227" spans="2:6" s="19" customFormat="1" ht="14.4"/>
    <row r="228" spans="2:6" s="19" customFormat="1" ht="14.4"/>
    <row r="229" spans="2:6" s="19" customFormat="1" ht="14.4"/>
    <row r="230" spans="2:6" s="19" customFormat="1" ht="14.4"/>
    <row r="231" spans="2:6" s="19" customFormat="1" ht="14.4"/>
    <row r="232" spans="2:6" s="19" customFormat="1" ht="14.4"/>
    <row r="233" spans="2:6" s="19" customFormat="1" ht="14.4"/>
    <row r="234" spans="2:6" s="19" customFormat="1" ht="14.4"/>
    <row r="235" spans="2:6" s="19" customFormat="1" ht="14.4"/>
    <row r="236" spans="2:6">
      <c r="B236" s="10"/>
      <c r="C236" s="10"/>
      <c r="D236" s="10"/>
      <c r="E236" s="10"/>
      <c r="F236" s="10"/>
    </row>
    <row r="237" spans="2:6">
      <c r="B237" s="10"/>
      <c r="C237" s="10"/>
      <c r="D237" s="10"/>
      <c r="E237" s="10"/>
      <c r="F237" s="10"/>
    </row>
    <row r="238" spans="2:6">
      <c r="B238" s="10"/>
      <c r="C238" s="10"/>
      <c r="D238" s="10"/>
      <c r="E238" s="10"/>
      <c r="F238" s="10"/>
    </row>
    <row r="239" spans="2:6">
      <c r="B239" s="10"/>
      <c r="C239" s="10"/>
      <c r="D239" s="10"/>
      <c r="E239" s="10"/>
      <c r="F239" s="10"/>
    </row>
    <row r="240" spans="2:6">
      <c r="B240" s="10"/>
      <c r="C240" s="10"/>
      <c r="D240" s="10"/>
      <c r="E240" s="10"/>
      <c r="F240" s="10"/>
    </row>
    <row r="241" spans="2:6">
      <c r="B241" s="10"/>
      <c r="C241" s="10"/>
      <c r="D241" s="10"/>
      <c r="E241" s="10"/>
      <c r="F241" s="10"/>
    </row>
    <row r="242" spans="2:6">
      <c r="B242" s="10"/>
      <c r="C242" s="10"/>
      <c r="D242" s="10"/>
      <c r="E242" s="10"/>
      <c r="F242" s="10"/>
    </row>
    <row r="243" spans="2:6">
      <c r="B243" s="10"/>
      <c r="C243" s="10"/>
      <c r="D243" s="10"/>
      <c r="E243" s="10"/>
      <c r="F243" s="10"/>
    </row>
    <row r="244" spans="2:6">
      <c r="B244" s="10"/>
      <c r="C244" s="10"/>
      <c r="D244" s="10"/>
      <c r="E244" s="10"/>
      <c r="F244" s="10"/>
    </row>
    <row r="245" spans="2:6">
      <c r="B245" s="10"/>
      <c r="C245" s="10"/>
      <c r="D245" s="10"/>
      <c r="E245" s="10"/>
      <c r="F245" s="10"/>
    </row>
  </sheetData>
  <autoFilter ref="B9:O66" xr:uid="{E8ABA429-13ED-4C3C-B6B1-B075720DD3DB}">
    <filterColumn colId="5" showButton="0"/>
    <filterColumn colId="6" showButton="0"/>
    <filterColumn colId="7" showButton="0"/>
    <filterColumn colId="9" showButton="0"/>
    <filterColumn colId="10" showButton="0"/>
  </autoFilter>
  <mergeCells count="4">
    <mergeCell ref="K9:M9"/>
    <mergeCell ref="G9:J9"/>
    <mergeCell ref="B3:J4"/>
    <mergeCell ref="E9:E10"/>
  </mergeCells>
  <dataValidations count="2">
    <dataValidation type="list" allowBlank="1" showInputMessage="1" showErrorMessage="1" prompt="Select the appropriate category with the system from the list." sqref="D19:D25" xr:uid="{792AF5DB-F857-454C-BED2-2FD7EAE82F6C}">
      <formula1>INDIRECT(C19)</formula1>
    </dataValidation>
    <dataValidation allowBlank="1" showInputMessage="1" showErrorMessage="1" prompt="Will automatically populate based on selected country." sqref="F19:F66" xr:uid="{DFA0FA3A-5FDB-415A-A239-5D289A18403F}"/>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Select your country from the drop down list." xr:uid="{43252B71-96E4-4DC1-BF6E-FBBCE0B75EE8}">
          <x14:formula1>
            <xm:f>'Filter Data'!$A$2:$A$16</xm:f>
          </x14:formula1>
          <xm:sqref>B19:B25</xm:sqref>
        </x14:dataValidation>
        <x14:dataValidation type="list" allowBlank="1" showInputMessage="1" showErrorMessage="1" prompt="Select the appropriate system from the drop down list." xr:uid="{7FDC4142-1B99-45DA-8A1B-1FB7D6FB6331}">
          <x14:formula1>
            <xm:f>'Filter Data'!$D$2:$D$8</xm:f>
          </x14:formula1>
          <xm:sqref>C19:C25</xm:sqref>
        </x14:dataValidation>
        <x14:dataValidation type="list" allowBlank="1" showInputMessage="1" showErrorMessage="1" xr:uid="{AD0D5298-E306-406E-80CC-41D7B56DE1EC}">
          <x14:formula1>
            <xm:f>'Filter Data'!$L$2:$L$7</xm:f>
          </x14:formula1>
          <xm:sqref>E11:E66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5D2B9-C047-4156-AE99-5E8B28829C1A}">
  <sheetPr>
    <tabColor theme="8" tint="0.59999389629810485"/>
  </sheetPr>
  <dimension ref="A1:BC396"/>
  <sheetViews>
    <sheetView zoomScale="110" zoomScaleNormal="110" workbookViewId="0">
      <pane ySplit="10" topLeftCell="A11" activePane="bottomLeft" state="frozen"/>
      <selection activeCell="D15" sqref="D15"/>
      <selection pane="bottomLeft" activeCell="D15" sqref="D15"/>
    </sheetView>
  </sheetViews>
  <sheetFormatPr defaultRowHeight="14.4" outlineLevelRow="1"/>
  <cols>
    <col min="1" max="1" width="2.77734375" style="19" customWidth="1"/>
    <col min="2" max="3" width="22.21875" style="8" customWidth="1"/>
    <col min="4" max="4" width="37" style="8" customWidth="1"/>
    <col min="5" max="5" width="18" style="8" customWidth="1"/>
    <col min="6" max="6" width="11.77734375" style="8" customWidth="1"/>
    <col min="7" max="7" width="17.21875" customWidth="1"/>
    <col min="8" max="8" width="14.77734375" customWidth="1"/>
    <col min="9" max="9" width="15.21875" customWidth="1"/>
    <col min="10" max="10" width="15.77734375" customWidth="1"/>
    <col min="11" max="11" width="12.21875" customWidth="1"/>
    <col min="12" max="12" width="10.44140625" customWidth="1"/>
    <col min="13" max="13" width="9.5546875" customWidth="1"/>
    <col min="14" max="14" width="20.21875" customWidth="1"/>
    <col min="15" max="15" width="30.44140625" customWidth="1"/>
    <col min="16" max="16" width="17.5546875" customWidth="1"/>
    <col min="31" max="39" width="8.77734375" style="19"/>
  </cols>
  <sheetData>
    <row r="1" spans="2:55">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N1" s="19"/>
      <c r="AO1" s="19"/>
      <c r="AP1" s="19"/>
      <c r="AQ1" s="19"/>
      <c r="AR1" s="19"/>
      <c r="AS1" s="19"/>
      <c r="AT1" s="19"/>
      <c r="AU1" s="19"/>
      <c r="AV1" s="19"/>
      <c r="AW1" s="19"/>
      <c r="AX1" s="19"/>
      <c r="AY1" s="19"/>
      <c r="AZ1" s="19"/>
      <c r="BA1" s="19"/>
      <c r="BB1" s="19"/>
      <c r="BC1" s="19"/>
    </row>
    <row r="2" spans="2:55" ht="23.4">
      <c r="B2" s="30" t="s">
        <v>400</v>
      </c>
      <c r="C2" s="30"/>
      <c r="D2" s="19"/>
      <c r="E2" s="19"/>
      <c r="F2" s="19"/>
      <c r="G2" s="19"/>
      <c r="H2" s="19"/>
      <c r="I2" s="19"/>
      <c r="J2" s="19"/>
      <c r="K2" s="19"/>
      <c r="L2" s="19"/>
      <c r="M2" s="19"/>
      <c r="N2" s="19"/>
      <c r="O2" s="19"/>
      <c r="P2" s="19"/>
      <c r="Q2" s="19"/>
      <c r="R2" s="19"/>
      <c r="S2" s="19"/>
      <c r="T2" s="19"/>
      <c r="U2" s="19"/>
      <c r="V2" s="19"/>
      <c r="W2" s="19"/>
      <c r="X2" s="19"/>
      <c r="Y2" s="19"/>
      <c r="Z2" s="19"/>
      <c r="AA2" s="19"/>
      <c r="AB2" s="19"/>
      <c r="AC2" s="19"/>
      <c r="AD2" s="19"/>
      <c r="AN2" s="19"/>
      <c r="AO2" s="19"/>
      <c r="AP2" s="19"/>
      <c r="AQ2" s="19"/>
      <c r="AR2" s="19"/>
      <c r="AS2" s="19"/>
      <c r="AT2" s="19"/>
      <c r="AU2" s="19"/>
      <c r="AV2" s="19"/>
      <c r="AW2" s="19"/>
      <c r="AX2" s="19"/>
      <c r="AY2" s="19"/>
      <c r="AZ2" s="19"/>
      <c r="BA2" s="19"/>
      <c r="BB2" s="19"/>
      <c r="BC2" s="19"/>
    </row>
    <row r="3" spans="2:55">
      <c r="B3" s="193" t="s">
        <v>428</v>
      </c>
      <c r="C3" s="193"/>
      <c r="D3" s="193"/>
      <c r="E3" s="193"/>
      <c r="F3" s="193"/>
      <c r="G3" s="193"/>
      <c r="H3" s="193"/>
      <c r="I3" s="193"/>
      <c r="J3" s="193"/>
      <c r="K3" s="19"/>
      <c r="L3" s="19"/>
      <c r="M3" s="19"/>
      <c r="N3" s="19"/>
      <c r="O3" s="19"/>
      <c r="P3" s="19"/>
      <c r="Q3" s="19"/>
      <c r="R3" s="19"/>
      <c r="S3" s="19"/>
      <c r="T3" s="19"/>
      <c r="U3" s="19"/>
      <c r="V3" s="19"/>
      <c r="W3" s="19"/>
      <c r="X3" s="19"/>
      <c r="Y3" s="19"/>
      <c r="Z3" s="19"/>
      <c r="AA3" s="19"/>
      <c r="AB3" s="19"/>
      <c r="AC3" s="19"/>
      <c r="AD3" s="19"/>
      <c r="AN3" s="19"/>
      <c r="AO3" s="19"/>
      <c r="AP3" s="19"/>
      <c r="AQ3" s="19"/>
      <c r="AR3" s="19"/>
      <c r="AS3" s="19"/>
      <c r="AT3" s="19"/>
      <c r="AU3" s="19"/>
      <c r="AV3" s="19"/>
      <c r="AW3" s="19"/>
      <c r="AX3" s="19"/>
      <c r="AY3" s="19"/>
      <c r="AZ3" s="19"/>
      <c r="BA3" s="19"/>
      <c r="BB3" s="19"/>
      <c r="BC3" s="19"/>
    </row>
    <row r="4" spans="2:55">
      <c r="B4" s="193"/>
      <c r="C4" s="193"/>
      <c r="D4" s="193"/>
      <c r="E4" s="193"/>
      <c r="F4" s="193"/>
      <c r="G4" s="193"/>
      <c r="H4" s="193"/>
      <c r="I4" s="193"/>
      <c r="J4" s="193"/>
      <c r="K4" s="19"/>
      <c r="L4" s="19"/>
      <c r="M4" s="19"/>
      <c r="N4" s="19"/>
      <c r="O4" s="19"/>
      <c r="P4" s="19"/>
      <c r="Q4" s="19"/>
      <c r="R4" s="19"/>
      <c r="S4" s="19"/>
      <c r="T4" s="19"/>
      <c r="U4" s="19"/>
      <c r="V4" s="19"/>
      <c r="W4" s="19"/>
      <c r="X4" s="19"/>
      <c r="Y4" s="19"/>
      <c r="Z4" s="19"/>
      <c r="AA4" s="19"/>
      <c r="AB4" s="19"/>
      <c r="AC4" s="19"/>
      <c r="AD4" s="19"/>
      <c r="AN4" s="19"/>
      <c r="AO4" s="19"/>
      <c r="AP4" s="19"/>
      <c r="AQ4" s="19"/>
      <c r="AR4" s="19"/>
      <c r="AS4" s="19"/>
      <c r="AT4" s="19"/>
      <c r="AU4" s="19"/>
      <c r="AV4" s="19"/>
      <c r="AW4" s="19"/>
      <c r="AX4" s="19"/>
      <c r="AY4" s="19"/>
      <c r="AZ4" s="19"/>
      <c r="BA4" s="19"/>
      <c r="BB4" s="19"/>
      <c r="BC4" s="19"/>
    </row>
    <row r="5" spans="2:55">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N5" s="19"/>
      <c r="AO5" s="19"/>
      <c r="AP5" s="19"/>
      <c r="AQ5" s="19"/>
      <c r="AR5" s="19"/>
      <c r="AS5" s="19"/>
      <c r="AT5" s="19"/>
      <c r="AU5" s="19"/>
      <c r="AV5" s="19"/>
      <c r="AW5" s="19"/>
      <c r="AX5" s="19"/>
      <c r="AY5" s="19"/>
      <c r="AZ5" s="19"/>
      <c r="BA5" s="19"/>
      <c r="BB5" s="19"/>
      <c r="BC5" s="19"/>
    </row>
    <row r="6" spans="2:55">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N6" s="19"/>
      <c r="AO6" s="19"/>
      <c r="AP6" s="19"/>
      <c r="AQ6" s="19"/>
      <c r="AR6" s="19"/>
      <c r="AS6" s="19"/>
      <c r="AT6" s="19"/>
      <c r="AU6" s="19"/>
      <c r="AV6" s="19"/>
      <c r="AW6" s="19"/>
      <c r="AX6" s="19"/>
      <c r="AY6" s="19"/>
      <c r="AZ6" s="19"/>
      <c r="BA6" s="19"/>
      <c r="BB6" s="19"/>
      <c r="BC6" s="19"/>
    </row>
    <row r="7" spans="2:55">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N7" s="19"/>
      <c r="AO7" s="19"/>
      <c r="AP7" s="19"/>
      <c r="AQ7" s="19"/>
      <c r="AR7" s="19"/>
      <c r="AS7" s="19"/>
      <c r="AT7" s="19"/>
      <c r="AU7" s="19"/>
      <c r="AV7" s="19"/>
      <c r="AW7" s="19"/>
      <c r="AX7" s="19"/>
      <c r="AY7" s="19"/>
      <c r="AZ7" s="19"/>
      <c r="BA7" s="19"/>
      <c r="BB7" s="19"/>
      <c r="BC7" s="19"/>
    </row>
    <row r="8" spans="2:55" ht="15" thickBot="1">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N8" s="19"/>
      <c r="AO8" s="19"/>
      <c r="AP8" s="19"/>
      <c r="AQ8" s="19"/>
      <c r="AR8" s="19"/>
      <c r="AS8" s="19"/>
      <c r="AT8" s="19"/>
      <c r="AU8" s="19"/>
      <c r="AV8" s="19"/>
      <c r="AW8" s="19"/>
      <c r="AX8" s="19"/>
      <c r="AY8" s="19"/>
      <c r="AZ8" s="19"/>
      <c r="BA8" s="19"/>
      <c r="BB8" s="19"/>
      <c r="BC8" s="19"/>
    </row>
    <row r="9" spans="2:55">
      <c r="B9" s="26"/>
      <c r="C9" s="22"/>
      <c r="D9" s="22"/>
      <c r="E9" s="208" t="s">
        <v>354</v>
      </c>
      <c r="F9" s="24"/>
      <c r="G9" s="205" t="s">
        <v>394</v>
      </c>
      <c r="H9" s="206"/>
      <c r="I9" s="206"/>
      <c r="J9" s="207"/>
      <c r="K9" s="205" t="s">
        <v>395</v>
      </c>
      <c r="L9" s="206"/>
      <c r="M9" s="207"/>
      <c r="N9" s="39"/>
      <c r="O9" s="31"/>
      <c r="Q9" s="19"/>
      <c r="R9" s="19"/>
      <c r="S9" s="19"/>
      <c r="T9" s="19"/>
      <c r="U9" s="19"/>
      <c r="V9" s="19"/>
      <c r="W9" s="19"/>
      <c r="X9" s="19"/>
      <c r="Y9" s="19"/>
      <c r="Z9" s="19"/>
      <c r="AA9" s="19"/>
      <c r="AB9" s="19"/>
      <c r="AC9" s="19"/>
      <c r="AD9" s="19"/>
    </row>
    <row r="10" spans="2:55" ht="16.2" thickBot="1">
      <c r="B10" s="27" t="s">
        <v>0</v>
      </c>
      <c r="C10" s="23" t="s">
        <v>230</v>
      </c>
      <c r="D10" s="23" t="s">
        <v>357</v>
      </c>
      <c r="E10" s="209"/>
      <c r="F10" s="25" t="s">
        <v>5</v>
      </c>
      <c r="G10" s="20">
        <v>2019</v>
      </c>
      <c r="H10" s="20">
        <v>2020</v>
      </c>
      <c r="I10" s="20">
        <v>2021</v>
      </c>
      <c r="J10" s="23">
        <v>2022</v>
      </c>
      <c r="K10" s="20">
        <v>2023</v>
      </c>
      <c r="L10" s="20">
        <v>2024</v>
      </c>
      <c r="M10" s="23">
        <v>2025</v>
      </c>
      <c r="N10" s="20" t="s">
        <v>454</v>
      </c>
      <c r="O10" s="21" t="s">
        <v>155</v>
      </c>
      <c r="P10" s="19"/>
      <c r="Q10" s="19"/>
      <c r="R10" s="19"/>
      <c r="S10" s="19"/>
      <c r="T10" s="19"/>
      <c r="U10" s="19"/>
      <c r="V10" s="19"/>
      <c r="W10" s="19"/>
      <c r="X10" s="19"/>
      <c r="Y10" s="19"/>
      <c r="Z10" s="19"/>
      <c r="AA10" s="19"/>
      <c r="AB10" s="19"/>
      <c r="AC10" s="19"/>
      <c r="AD10" s="19"/>
    </row>
    <row r="11" spans="2:55" outlineLevel="1">
      <c r="B11" s="2" t="s">
        <v>145</v>
      </c>
      <c r="C11" s="4" t="s">
        <v>109</v>
      </c>
      <c r="D11" s="4" t="s">
        <v>222</v>
      </c>
      <c r="E11" s="4" t="s">
        <v>359</v>
      </c>
      <c r="F11" s="29" t="str">
        <f>_xlfn.XLOOKUP(B11,'Filter Data'!$A$1:$A$16,'Filter Data'!$M$1:$M$16," ")</f>
        <v>AOA</v>
      </c>
      <c r="G11" s="5">
        <f>SUMIFS('Complete Nutrition Data'!$Q:$Q,'Complete Nutrition Data'!$B:$B,$B11,'Complete Nutrition Data'!$F:$F,$C11,'Complete Nutrition Data'!$G:$G,$D11,'Complete Nutrition Data'!$C:$C,$G$10,'Complete Nutrition Data'!$J:$J,"Indirect")</f>
        <v>0</v>
      </c>
      <c r="H11" s="5">
        <f>SUMIFS('Complete Nutrition Data'!$Q:$Q,'Complete Nutrition Data'!$B:$B,$B11,'Complete Nutrition Data'!$F:$F,$C11,'Complete Nutrition Data'!$G:$G,$D11,'Complete Nutrition Data'!$C:$C,$H$10,'Complete Nutrition Data'!$J:$J,"Indirect")</f>
        <v>0</v>
      </c>
      <c r="I11" s="5">
        <f>SUMIFS('Complete Nutrition Data'!$Q:$Q,'Complete Nutrition Data'!$B:$B,$B11,'Complete Nutrition Data'!$F:$F,$C11,'Complete Nutrition Data'!$G:$G,$D11,'Complete Nutrition Data'!$C:$C,$I$10,'Complete Nutrition Data'!$J:$J,"Indirect")</f>
        <v>0</v>
      </c>
      <c r="J11" s="5">
        <f>SUMIFS('Complete Nutrition Data'!$Q:$Q,'Complete Nutrition Data'!$B:$B,$B11,'Complete Nutrition Data'!$F:$F,$C11,'Complete Nutrition Data'!$G:$G,$D11,'Complete Nutrition Data'!$C:$C,$J$10,'Complete Nutrition Data'!$J:$J,"Indirect")</f>
        <v>0</v>
      </c>
      <c r="K11" s="5">
        <f>SUMIFS('Complete Nutrition Data'!$Q:$Q,'Complete Nutrition Data'!$B:$B,$B11,'Complete Nutrition Data'!$F:$F,$C11,'Complete Nutrition Data'!$G:$G,$D11,'Complete Nutrition Data'!$C:$C,$K$10,'Complete Nutrition Data'!$J:$J,"Indirect")</f>
        <v>0</v>
      </c>
      <c r="L11" s="5">
        <f>SUMIFS('Complete Nutrition Data'!$Q:$Q,'Complete Nutrition Data'!$B:$B,$B11,'Complete Nutrition Data'!$F:$F,$C11,'Complete Nutrition Data'!$G:$G,$D11,'Complete Nutrition Data'!$C:$C,$L$10,'Complete Nutrition Data'!$J:$J,"Indirect")</f>
        <v>0</v>
      </c>
      <c r="M11" s="5">
        <f>SUMIFS('Complete Nutrition Data'!$Q:$Q,'Complete Nutrition Data'!$B:$B,$B11,'Complete Nutrition Data'!$F:$F,$C11,'Complete Nutrition Data'!$G:$G,$D11,'Complete Nutrition Data'!$C:$C,$M$10,'Complete Nutrition Data'!$J:$J,"Indirect")</f>
        <v>0</v>
      </c>
      <c r="N11" s="5">
        <f t="shared" ref="N11:N45" si="0">SUM(E11:K11)</f>
        <v>0</v>
      </c>
      <c r="O11" s="5"/>
      <c r="P11" s="32"/>
      <c r="Q11" s="19"/>
      <c r="R11" s="19"/>
      <c r="S11" s="19"/>
      <c r="T11" s="19"/>
      <c r="U11" s="19"/>
      <c r="V11" s="19"/>
      <c r="W11" s="19"/>
      <c r="X11" s="19"/>
      <c r="Y11" s="19"/>
      <c r="Z11" s="19"/>
      <c r="AA11" s="19"/>
      <c r="AB11" s="19"/>
      <c r="AC11" s="19"/>
      <c r="AD11" s="19"/>
    </row>
    <row r="12" spans="2:55" outlineLevel="1">
      <c r="B12" s="2" t="s">
        <v>145</v>
      </c>
      <c r="C12" s="3" t="s">
        <v>109</v>
      </c>
      <c r="D12" s="3" t="s">
        <v>234</v>
      </c>
      <c r="E12" s="3" t="s">
        <v>359</v>
      </c>
      <c r="F12" s="29" t="str">
        <f>_xlfn.XLOOKUP(B12,'Filter Data'!$A$1:$A$16,'Filter Data'!$M$1:$M$16," ")</f>
        <v>AOA</v>
      </c>
      <c r="G12" s="5">
        <f>SUMIFS('Complete Nutrition Data'!$Q:$Q,'Complete Nutrition Data'!$B:$B,$B12,'Complete Nutrition Data'!$F:$F,$C12,'Complete Nutrition Data'!$G:$G,$D12,'Complete Nutrition Data'!$C:$C,$G$10,'Complete Nutrition Data'!$J:$J,"Indirect")</f>
        <v>0</v>
      </c>
      <c r="H12" s="5">
        <f>SUMIFS('Complete Nutrition Data'!$Q:$Q,'Complete Nutrition Data'!$B:$B,$B12,'Complete Nutrition Data'!$F:$F,$C12,'Complete Nutrition Data'!$G:$G,$D12,'Complete Nutrition Data'!$C:$C,$H$10,'Complete Nutrition Data'!$J:$J,"Indirect")</f>
        <v>0</v>
      </c>
      <c r="I12" s="5">
        <f>SUMIFS('Complete Nutrition Data'!$Q:$Q,'Complete Nutrition Data'!$B:$B,$B12,'Complete Nutrition Data'!$F:$F,$C12,'Complete Nutrition Data'!$G:$G,$D12,'Complete Nutrition Data'!$C:$C,$I$10,'Complete Nutrition Data'!$J:$J,"Indirect")</f>
        <v>0</v>
      </c>
      <c r="J12" s="5">
        <f>SUMIFS('Complete Nutrition Data'!$Q:$Q,'Complete Nutrition Data'!$B:$B,$B12,'Complete Nutrition Data'!$F:$F,$C12,'Complete Nutrition Data'!$G:$G,$D12,'Complete Nutrition Data'!$C:$C,$J$10,'Complete Nutrition Data'!$J:$J,"Indirect")</f>
        <v>0</v>
      </c>
      <c r="K12" s="5">
        <f>SUMIFS('Complete Nutrition Data'!$Q:$Q,'Complete Nutrition Data'!$B:$B,$B12,'Complete Nutrition Data'!$F:$F,$C12,'Complete Nutrition Data'!$G:$G,$D12,'Complete Nutrition Data'!$C:$C,$K$10,'Complete Nutrition Data'!$J:$J,"Indirect")</f>
        <v>0</v>
      </c>
      <c r="L12" s="5">
        <f>SUMIFS('Complete Nutrition Data'!$Q:$Q,'Complete Nutrition Data'!$B:$B,$B12,'Complete Nutrition Data'!$F:$F,$C12,'Complete Nutrition Data'!$G:$G,$D12,'Complete Nutrition Data'!$C:$C,$L$10,'Complete Nutrition Data'!$J:$J,"Indirect")</f>
        <v>0</v>
      </c>
      <c r="M12" s="5">
        <f>SUMIFS('Complete Nutrition Data'!$Q:$Q,'Complete Nutrition Data'!$B:$B,$B12,'Complete Nutrition Data'!$F:$F,$C12,'Complete Nutrition Data'!$G:$G,$D12,'Complete Nutrition Data'!$C:$C,$M$10,'Complete Nutrition Data'!$J:$J,"Indirect")</f>
        <v>0</v>
      </c>
      <c r="N12" s="5">
        <f t="shared" si="0"/>
        <v>0</v>
      </c>
      <c r="O12" s="5"/>
      <c r="P12" s="32"/>
      <c r="Q12" s="19"/>
      <c r="R12" s="19"/>
      <c r="S12" s="19"/>
      <c r="T12" s="19"/>
      <c r="U12" s="19"/>
      <c r="V12" s="19"/>
      <c r="W12" s="19"/>
      <c r="X12" s="19"/>
      <c r="Y12" s="19"/>
      <c r="Z12" s="19"/>
      <c r="AA12" s="19"/>
      <c r="AB12" s="19"/>
      <c r="AC12" s="19"/>
      <c r="AD12" s="19"/>
    </row>
    <row r="13" spans="2:55" outlineLevel="1">
      <c r="B13" s="2" t="s">
        <v>145</v>
      </c>
      <c r="C13" s="4" t="s">
        <v>275</v>
      </c>
      <c r="D13" s="4" t="s">
        <v>382</v>
      </c>
      <c r="E13" s="4" t="s">
        <v>359</v>
      </c>
      <c r="F13" s="29" t="str">
        <f>_xlfn.XLOOKUP(B13,'Filter Data'!$A$1:$A$16,'Filter Data'!$M$1:$M$16," ")</f>
        <v>AOA</v>
      </c>
      <c r="G13" s="5">
        <f>SUMIFS('Complete Nutrition Data'!$Q:$Q,'Complete Nutrition Data'!$B:$B,$B13,'Complete Nutrition Data'!$F:$F,$C13,'Complete Nutrition Data'!$G:$G,$D13,'Complete Nutrition Data'!$C:$C,$G$10,'Complete Nutrition Data'!$J:$J,"Indirect")</f>
        <v>0</v>
      </c>
      <c r="H13" s="5">
        <f>SUMIFS('Complete Nutrition Data'!$Q:$Q,'Complete Nutrition Data'!$B:$B,$B13,'Complete Nutrition Data'!$F:$F,$C13,'Complete Nutrition Data'!$G:$G,$D13,'Complete Nutrition Data'!$C:$C,$H$10,'Complete Nutrition Data'!$J:$J,"Indirect")</f>
        <v>0</v>
      </c>
      <c r="I13" s="5">
        <f>SUMIFS('Complete Nutrition Data'!$Q:$Q,'Complete Nutrition Data'!$B:$B,$B13,'Complete Nutrition Data'!$F:$F,$C13,'Complete Nutrition Data'!$G:$G,$D13,'Complete Nutrition Data'!$C:$C,$I$10,'Complete Nutrition Data'!$J:$J,"Indirect")</f>
        <v>0</v>
      </c>
      <c r="J13" s="5">
        <f>SUMIFS('Complete Nutrition Data'!$Q:$Q,'Complete Nutrition Data'!$B:$B,$B13,'Complete Nutrition Data'!$F:$F,$C13,'Complete Nutrition Data'!$G:$G,$D13,'Complete Nutrition Data'!$C:$C,$J$10,'Complete Nutrition Data'!$J:$J,"Indirect")</f>
        <v>0</v>
      </c>
      <c r="K13" s="5">
        <f>SUMIFS('Complete Nutrition Data'!$Q:$Q,'Complete Nutrition Data'!$B:$B,$B13,'Complete Nutrition Data'!$F:$F,$C13,'Complete Nutrition Data'!$G:$G,$D13,'Complete Nutrition Data'!$C:$C,$K$10,'Complete Nutrition Data'!$J:$J,"Indirect")</f>
        <v>0</v>
      </c>
      <c r="L13" s="5">
        <f>SUMIFS('Complete Nutrition Data'!$Q:$Q,'Complete Nutrition Data'!$B:$B,$B13,'Complete Nutrition Data'!$F:$F,$C13,'Complete Nutrition Data'!$G:$G,$D13,'Complete Nutrition Data'!$C:$C,$L$10,'Complete Nutrition Data'!$J:$J,"Indirect")</f>
        <v>0</v>
      </c>
      <c r="M13" s="5">
        <f>SUMIFS('Complete Nutrition Data'!$Q:$Q,'Complete Nutrition Data'!$B:$B,$B13,'Complete Nutrition Data'!$F:$F,$C13,'Complete Nutrition Data'!$G:$G,$D13,'Complete Nutrition Data'!$C:$C,$M$10,'Complete Nutrition Data'!$J:$J,"Indirect")</f>
        <v>0</v>
      </c>
      <c r="N13" s="5">
        <f t="shared" si="0"/>
        <v>0</v>
      </c>
      <c r="O13" s="5"/>
      <c r="P13" s="32"/>
      <c r="Q13" s="19"/>
      <c r="R13" s="19"/>
      <c r="S13" s="19"/>
      <c r="T13" s="19"/>
      <c r="U13" s="19"/>
      <c r="V13" s="19"/>
      <c r="W13" s="19"/>
      <c r="X13" s="19"/>
      <c r="Y13" s="19"/>
      <c r="Z13" s="19"/>
      <c r="AA13" s="19"/>
      <c r="AB13" s="19"/>
      <c r="AC13" s="19"/>
      <c r="AD13" s="19"/>
    </row>
    <row r="14" spans="2:55" outlineLevel="1">
      <c r="B14" s="2" t="s">
        <v>145</v>
      </c>
      <c r="C14" s="3" t="s">
        <v>232</v>
      </c>
      <c r="D14" s="3" t="s">
        <v>405</v>
      </c>
      <c r="E14" s="3" t="s">
        <v>359</v>
      </c>
      <c r="F14" s="29" t="str">
        <f>_xlfn.XLOOKUP(B14,'Filter Data'!$A$1:$A$16,'Filter Data'!$M$1:$M$16," ")</f>
        <v>AOA</v>
      </c>
      <c r="G14" s="5">
        <f>SUMIFS('Complete Nutrition Data'!$Q:$Q,'Complete Nutrition Data'!$B:$B,$B14,'Complete Nutrition Data'!$F:$F,$C14,'Complete Nutrition Data'!$G:$G,$D14,'Complete Nutrition Data'!$C:$C,$G$10,'Complete Nutrition Data'!$J:$J,"Indirect")</f>
        <v>0</v>
      </c>
      <c r="H14" s="5">
        <f>SUMIFS('Complete Nutrition Data'!$Q:$Q,'Complete Nutrition Data'!$B:$B,$B14,'Complete Nutrition Data'!$F:$F,$C14,'Complete Nutrition Data'!$G:$G,$D14,'Complete Nutrition Data'!$C:$C,$H$10,'Complete Nutrition Data'!$J:$J,"Indirect")</f>
        <v>0</v>
      </c>
      <c r="I14" s="5">
        <f>SUMIFS('Complete Nutrition Data'!$Q:$Q,'Complete Nutrition Data'!$B:$B,$B14,'Complete Nutrition Data'!$F:$F,$C14,'Complete Nutrition Data'!$G:$G,$D14,'Complete Nutrition Data'!$C:$C,$I$10,'Complete Nutrition Data'!$J:$J,"Indirect")</f>
        <v>0</v>
      </c>
      <c r="J14" s="5">
        <f>SUMIFS('Complete Nutrition Data'!$Q:$Q,'Complete Nutrition Data'!$B:$B,$B14,'Complete Nutrition Data'!$F:$F,$C14,'Complete Nutrition Data'!$G:$G,$D14,'Complete Nutrition Data'!$C:$C,$J$10,'Complete Nutrition Data'!$J:$J,"Indirect")</f>
        <v>0</v>
      </c>
      <c r="K14" s="5">
        <f>SUMIFS('Complete Nutrition Data'!$Q:$Q,'Complete Nutrition Data'!$B:$B,$B14,'Complete Nutrition Data'!$F:$F,$C14,'Complete Nutrition Data'!$G:$G,$D14,'Complete Nutrition Data'!$C:$C,$K$10,'Complete Nutrition Data'!$J:$J,"Indirect")</f>
        <v>0</v>
      </c>
      <c r="L14" s="5">
        <f>SUMIFS('Complete Nutrition Data'!$Q:$Q,'Complete Nutrition Data'!$B:$B,$B14,'Complete Nutrition Data'!$F:$F,$C14,'Complete Nutrition Data'!$G:$G,$D14,'Complete Nutrition Data'!$C:$C,$L$10,'Complete Nutrition Data'!$J:$J,"Indirect")</f>
        <v>0</v>
      </c>
      <c r="M14" s="5">
        <f>SUMIFS('Complete Nutrition Data'!$Q:$Q,'Complete Nutrition Data'!$B:$B,$B14,'Complete Nutrition Data'!$F:$F,$C14,'Complete Nutrition Data'!$G:$G,$D14,'Complete Nutrition Data'!$C:$C,$M$10,'Complete Nutrition Data'!$J:$J,"Indirect")</f>
        <v>0</v>
      </c>
      <c r="N14" s="5">
        <f t="shared" si="0"/>
        <v>0</v>
      </c>
      <c r="O14" s="5"/>
      <c r="P14" s="32"/>
      <c r="Q14" s="19"/>
      <c r="R14" s="19"/>
      <c r="S14" s="19"/>
      <c r="T14" s="19"/>
      <c r="U14" s="19"/>
      <c r="V14" s="19"/>
      <c r="W14" s="19"/>
      <c r="X14" s="19"/>
      <c r="Y14" s="19"/>
      <c r="Z14" s="19"/>
      <c r="AA14" s="19"/>
      <c r="AB14" s="19"/>
      <c r="AC14" s="19"/>
      <c r="AD14" s="19"/>
    </row>
    <row r="15" spans="2:55" outlineLevel="1">
      <c r="B15" s="2" t="s">
        <v>145</v>
      </c>
      <c r="C15" s="3" t="s">
        <v>232</v>
      </c>
      <c r="D15" s="3" t="s">
        <v>312</v>
      </c>
      <c r="E15" s="3" t="s">
        <v>359</v>
      </c>
      <c r="F15" s="29" t="str">
        <f>_xlfn.XLOOKUP(B15,'Filter Data'!$A$1:$A$16,'Filter Data'!$M$1:$M$16," ")</f>
        <v>AOA</v>
      </c>
      <c r="G15" s="5">
        <f>SUMIFS('Complete Nutrition Data'!$Q:$Q,'Complete Nutrition Data'!$B:$B,$B15,'Complete Nutrition Data'!$F:$F,$C15,'Complete Nutrition Data'!$G:$G,$D15,'Complete Nutrition Data'!$C:$C,$G$10,'Complete Nutrition Data'!$J:$J,"Indirect")</f>
        <v>1300932607</v>
      </c>
      <c r="H15" s="5">
        <f>SUMIFS('Complete Nutrition Data'!$Q:$Q,'Complete Nutrition Data'!$B:$B,$B15,'Complete Nutrition Data'!$F:$F,$C15,'Complete Nutrition Data'!$G:$G,$D15,'Complete Nutrition Data'!$C:$C,$H$10,'Complete Nutrition Data'!$J:$J,"Indirect")</f>
        <v>473784512</v>
      </c>
      <c r="I15" s="5">
        <f>SUMIFS('Complete Nutrition Data'!$Q:$Q,'Complete Nutrition Data'!$B:$B,$B15,'Complete Nutrition Data'!$F:$F,$C15,'Complete Nutrition Data'!$G:$G,$D15,'Complete Nutrition Data'!$C:$C,$I$10,'Complete Nutrition Data'!$J:$J,"Indirect")</f>
        <v>2061994092</v>
      </c>
      <c r="J15" s="5">
        <f>SUMIFS('Complete Nutrition Data'!$Q:$Q,'Complete Nutrition Data'!$B:$B,$B15,'Complete Nutrition Data'!$F:$F,$C15,'Complete Nutrition Data'!$G:$G,$D15,'Complete Nutrition Data'!$C:$C,$J$10,'Complete Nutrition Data'!$J:$J,"Indirect")</f>
        <v>1823420520</v>
      </c>
      <c r="K15" s="5">
        <f>SUMIFS('Complete Nutrition Data'!$Q:$Q,'Complete Nutrition Data'!$B:$B,$B15,'Complete Nutrition Data'!$F:$F,$C15,'Complete Nutrition Data'!$G:$G,$D15,'Complete Nutrition Data'!$C:$C,$K$10,'Complete Nutrition Data'!$J:$J,"Indirect")</f>
        <v>0</v>
      </c>
      <c r="L15" s="5">
        <f>SUMIFS('Complete Nutrition Data'!$Q:$Q,'Complete Nutrition Data'!$B:$B,$B15,'Complete Nutrition Data'!$F:$F,$C15,'Complete Nutrition Data'!$G:$G,$D15,'Complete Nutrition Data'!$C:$C,$L$10,'Complete Nutrition Data'!$J:$J,"Indirect")</f>
        <v>0</v>
      </c>
      <c r="M15" s="5">
        <f>SUMIFS('Complete Nutrition Data'!$Q:$Q,'Complete Nutrition Data'!$B:$B,$B15,'Complete Nutrition Data'!$F:$F,$C15,'Complete Nutrition Data'!$G:$G,$D15,'Complete Nutrition Data'!$C:$C,$M$10,'Complete Nutrition Data'!$J:$J,"Indirect")</f>
        <v>0</v>
      </c>
      <c r="N15" s="5">
        <f t="shared" si="0"/>
        <v>5660131731</v>
      </c>
      <c r="O15" s="5"/>
      <c r="P15" s="32"/>
      <c r="Q15" s="19"/>
      <c r="R15" s="19"/>
      <c r="S15" s="19"/>
      <c r="T15" s="19"/>
      <c r="U15" s="19"/>
      <c r="V15" s="19"/>
      <c r="W15" s="19"/>
      <c r="X15" s="19"/>
      <c r="Y15" s="19"/>
      <c r="Z15" s="19"/>
      <c r="AA15" s="19"/>
      <c r="AB15" s="19"/>
      <c r="AC15" s="19"/>
      <c r="AD15" s="19"/>
    </row>
    <row r="16" spans="2:55" outlineLevel="1">
      <c r="B16" s="2" t="s">
        <v>145</v>
      </c>
      <c r="C16" s="2" t="s">
        <v>187</v>
      </c>
      <c r="D16" s="4" t="s">
        <v>353</v>
      </c>
      <c r="E16" s="4" t="s">
        <v>359</v>
      </c>
      <c r="F16" s="29" t="str">
        <f>_xlfn.XLOOKUP(B16,'Filter Data'!$A$1:$A$16,'Filter Data'!$M$1:$M$16," ")</f>
        <v>AOA</v>
      </c>
      <c r="G16" s="5">
        <f>SUMIFS('Complete Nutrition Data'!$Q:$Q,'Complete Nutrition Data'!$B:$B,$B16,'Complete Nutrition Data'!$F:$F,$C16,'Complete Nutrition Data'!$G:$G,$D16,'Complete Nutrition Data'!$C:$C,$G$10,'Complete Nutrition Data'!$J:$J,"Indirect")</f>
        <v>0</v>
      </c>
      <c r="H16" s="5">
        <f>SUMIFS('Complete Nutrition Data'!$Q:$Q,'Complete Nutrition Data'!$B:$B,$B16,'Complete Nutrition Data'!$F:$F,$C16,'Complete Nutrition Data'!$G:$G,$D16,'Complete Nutrition Data'!$C:$C,$H$10,'Complete Nutrition Data'!$J:$J,"Indirect")</f>
        <v>0</v>
      </c>
      <c r="I16" s="5">
        <f>SUMIFS('Complete Nutrition Data'!$Q:$Q,'Complete Nutrition Data'!$B:$B,$B16,'Complete Nutrition Data'!$F:$F,$C16,'Complete Nutrition Data'!$G:$G,$D16,'Complete Nutrition Data'!$C:$C,$I$10,'Complete Nutrition Data'!$J:$J,"Indirect")</f>
        <v>0</v>
      </c>
      <c r="J16" s="5">
        <f>SUMIFS('Complete Nutrition Data'!$Q:$Q,'Complete Nutrition Data'!$B:$B,$B16,'Complete Nutrition Data'!$F:$F,$C16,'Complete Nutrition Data'!$G:$G,$D16,'Complete Nutrition Data'!$C:$C,$J$10,'Complete Nutrition Data'!$J:$J,"Indirect")</f>
        <v>0</v>
      </c>
      <c r="K16" s="5">
        <f>SUMIFS('Complete Nutrition Data'!$Q:$Q,'Complete Nutrition Data'!$B:$B,$B16,'Complete Nutrition Data'!$F:$F,$C16,'Complete Nutrition Data'!$G:$G,$D16,'Complete Nutrition Data'!$C:$C,$K$10,'Complete Nutrition Data'!$J:$J,"Indirect")</f>
        <v>0</v>
      </c>
      <c r="L16" s="5">
        <f>SUMIFS('Complete Nutrition Data'!$Q:$Q,'Complete Nutrition Data'!$B:$B,$B16,'Complete Nutrition Data'!$F:$F,$C16,'Complete Nutrition Data'!$G:$G,$D16,'Complete Nutrition Data'!$C:$C,$L$10,'Complete Nutrition Data'!$J:$J,"Indirect")</f>
        <v>0</v>
      </c>
      <c r="M16" s="5">
        <f>SUMIFS('Complete Nutrition Data'!$Q:$Q,'Complete Nutrition Data'!$B:$B,$B16,'Complete Nutrition Data'!$F:$F,$C16,'Complete Nutrition Data'!$G:$G,$D16,'Complete Nutrition Data'!$C:$C,$M$10,'Complete Nutrition Data'!$J:$J,"Indirect")</f>
        <v>0</v>
      </c>
      <c r="N16" s="5">
        <f t="shared" si="0"/>
        <v>0</v>
      </c>
      <c r="O16" s="5"/>
      <c r="P16" s="32"/>
      <c r="Q16" s="19"/>
      <c r="R16" s="19"/>
      <c r="S16" s="19"/>
      <c r="T16" s="19"/>
      <c r="U16" s="19"/>
      <c r="V16" s="19"/>
      <c r="W16" s="19"/>
      <c r="X16" s="19"/>
      <c r="Y16" s="19"/>
      <c r="Z16" s="19"/>
      <c r="AA16" s="19"/>
      <c r="AB16" s="19"/>
      <c r="AC16" s="19"/>
      <c r="AD16" s="19"/>
    </row>
    <row r="17" spans="2:30" outlineLevel="1">
      <c r="B17" s="2" t="s">
        <v>145</v>
      </c>
      <c r="C17" s="3" t="s">
        <v>187</v>
      </c>
      <c r="D17" s="4" t="s">
        <v>382</v>
      </c>
      <c r="E17" s="4" t="s">
        <v>359</v>
      </c>
      <c r="F17" s="29" t="str">
        <f>_xlfn.XLOOKUP(B17,'Filter Data'!$A$1:$A$16,'Filter Data'!$M$1:$M$16," ")</f>
        <v>AOA</v>
      </c>
      <c r="G17" s="5">
        <f>SUMIFS('Complete Nutrition Data'!$Q:$Q,'Complete Nutrition Data'!$B:$B,$B17,'Complete Nutrition Data'!$F:$F,$C17,'Complete Nutrition Data'!$G:$G,$D17,'Complete Nutrition Data'!$C:$C,$G$10,'Complete Nutrition Data'!$J:$J,"Indirect")</f>
        <v>0</v>
      </c>
      <c r="H17" s="5">
        <f>SUMIFS('Complete Nutrition Data'!$Q:$Q,'Complete Nutrition Data'!$B:$B,$B17,'Complete Nutrition Data'!$F:$F,$C17,'Complete Nutrition Data'!$G:$G,$D17,'Complete Nutrition Data'!$C:$C,$H$10,'Complete Nutrition Data'!$J:$J,"Indirect")</f>
        <v>0</v>
      </c>
      <c r="I17" s="5">
        <f>SUMIFS('Complete Nutrition Data'!$Q:$Q,'Complete Nutrition Data'!$B:$B,$B17,'Complete Nutrition Data'!$F:$F,$C17,'Complete Nutrition Data'!$G:$G,$D17,'Complete Nutrition Data'!$C:$C,$I$10,'Complete Nutrition Data'!$J:$J,"Indirect")</f>
        <v>0</v>
      </c>
      <c r="J17" s="5">
        <f>SUMIFS('Complete Nutrition Data'!$Q:$Q,'Complete Nutrition Data'!$B:$B,$B17,'Complete Nutrition Data'!$F:$F,$C17,'Complete Nutrition Data'!$G:$G,$D17,'Complete Nutrition Data'!$C:$C,$J$10,'Complete Nutrition Data'!$J:$J,"Indirect")</f>
        <v>0</v>
      </c>
      <c r="K17" s="5">
        <f>SUMIFS('Complete Nutrition Data'!$Q:$Q,'Complete Nutrition Data'!$B:$B,$B17,'Complete Nutrition Data'!$F:$F,$C17,'Complete Nutrition Data'!$G:$G,$D17,'Complete Nutrition Data'!$C:$C,$K$10,'Complete Nutrition Data'!$J:$J,"Indirect")</f>
        <v>0</v>
      </c>
      <c r="L17" s="5">
        <f>SUMIFS('Complete Nutrition Data'!$Q:$Q,'Complete Nutrition Data'!$B:$B,$B17,'Complete Nutrition Data'!$F:$F,$C17,'Complete Nutrition Data'!$G:$G,$D17,'Complete Nutrition Data'!$C:$C,$L$10,'Complete Nutrition Data'!$J:$J,"Indirect")</f>
        <v>0</v>
      </c>
      <c r="M17" s="5">
        <f>SUMIFS('Complete Nutrition Data'!$Q:$Q,'Complete Nutrition Data'!$B:$B,$B17,'Complete Nutrition Data'!$F:$F,$C17,'Complete Nutrition Data'!$G:$G,$D17,'Complete Nutrition Data'!$C:$C,$M$10,'Complete Nutrition Data'!$J:$J,"Indirect")</f>
        <v>0</v>
      </c>
      <c r="N17" s="5">
        <f t="shared" si="0"/>
        <v>0</v>
      </c>
      <c r="O17" s="5"/>
      <c r="P17" s="32"/>
      <c r="Q17" s="19"/>
      <c r="R17" s="19"/>
      <c r="S17" s="19"/>
      <c r="T17" s="19"/>
      <c r="U17" s="19"/>
      <c r="V17" s="19"/>
      <c r="W17" s="19"/>
      <c r="X17" s="19"/>
      <c r="Y17" s="19"/>
      <c r="Z17" s="19"/>
      <c r="AA17" s="19"/>
      <c r="AB17" s="19"/>
      <c r="AC17" s="19"/>
      <c r="AD17" s="19"/>
    </row>
    <row r="18" spans="2:30" outlineLevel="1">
      <c r="B18" s="2" t="s">
        <v>145</v>
      </c>
      <c r="C18" s="3" t="s">
        <v>187</v>
      </c>
      <c r="D18" s="3" t="s">
        <v>234</v>
      </c>
      <c r="E18" s="3" t="s">
        <v>359</v>
      </c>
      <c r="F18" s="29" t="str">
        <f>_xlfn.XLOOKUP(B18,'Filter Data'!$A$1:$A$16,'Filter Data'!$M$1:$M$16," ")</f>
        <v>AOA</v>
      </c>
      <c r="G18" s="5">
        <f>SUMIFS('Complete Nutrition Data'!$Q:$Q,'Complete Nutrition Data'!$B:$B,$B18,'Complete Nutrition Data'!$F:$F,$C18,'Complete Nutrition Data'!$G:$G,$D18,'Complete Nutrition Data'!$C:$C,$G$10,'Complete Nutrition Data'!$J:$J,"Indirect")</f>
        <v>8411248474</v>
      </c>
      <c r="H18" s="5">
        <f>SUMIFS('Complete Nutrition Data'!$Q:$Q,'Complete Nutrition Data'!$B:$B,$B18,'Complete Nutrition Data'!$F:$F,$C18,'Complete Nutrition Data'!$G:$G,$D18,'Complete Nutrition Data'!$C:$C,$H$10,'Complete Nutrition Data'!$J:$J,"Indirect")</f>
        <v>16380592783</v>
      </c>
      <c r="I18" s="5">
        <f>SUMIFS('Complete Nutrition Data'!$Q:$Q,'Complete Nutrition Data'!$B:$B,$B18,'Complete Nutrition Data'!$F:$F,$C18,'Complete Nutrition Data'!$G:$G,$D18,'Complete Nutrition Data'!$C:$C,$I$10,'Complete Nutrition Data'!$J:$J,"Indirect")</f>
        <v>26209514913</v>
      </c>
      <c r="J18" s="5">
        <f>SUMIFS('Complete Nutrition Data'!$Q:$Q,'Complete Nutrition Data'!$B:$B,$B18,'Complete Nutrition Data'!$F:$F,$C18,'Complete Nutrition Data'!$G:$G,$D18,'Complete Nutrition Data'!$C:$C,$J$10,'Complete Nutrition Data'!$J:$J,"Indirect")</f>
        <v>15851276646</v>
      </c>
      <c r="K18" s="5">
        <f>SUMIFS('Complete Nutrition Data'!$Q:$Q,'Complete Nutrition Data'!$B:$B,$B18,'Complete Nutrition Data'!$F:$F,$C18,'Complete Nutrition Data'!$G:$G,$D18,'Complete Nutrition Data'!$C:$C,$K$10,'Complete Nutrition Data'!$J:$J,"Indirect")</f>
        <v>0</v>
      </c>
      <c r="L18" s="5">
        <f>SUMIFS('Complete Nutrition Data'!$Q:$Q,'Complete Nutrition Data'!$B:$B,$B18,'Complete Nutrition Data'!$F:$F,$C18,'Complete Nutrition Data'!$G:$G,$D18,'Complete Nutrition Data'!$C:$C,$L$10,'Complete Nutrition Data'!$J:$J,"Indirect")</f>
        <v>0</v>
      </c>
      <c r="M18" s="5">
        <f>SUMIFS('Complete Nutrition Data'!$Q:$Q,'Complete Nutrition Data'!$B:$B,$B18,'Complete Nutrition Data'!$F:$F,$C18,'Complete Nutrition Data'!$G:$G,$D18,'Complete Nutrition Data'!$C:$C,$M$10,'Complete Nutrition Data'!$J:$J,"Indirect")</f>
        <v>0</v>
      </c>
      <c r="N18" s="5">
        <f t="shared" si="0"/>
        <v>66852632816</v>
      </c>
      <c r="O18" s="5"/>
      <c r="P18" s="32"/>
      <c r="Q18" s="19"/>
      <c r="R18" s="19"/>
      <c r="S18" s="19"/>
      <c r="T18" s="19"/>
      <c r="U18" s="19"/>
      <c r="V18" s="19"/>
      <c r="W18" s="19"/>
      <c r="X18" s="19"/>
      <c r="Y18" s="19"/>
      <c r="Z18" s="19"/>
      <c r="AA18" s="19"/>
      <c r="AB18" s="19"/>
      <c r="AC18" s="19"/>
      <c r="AD18" s="19"/>
    </row>
    <row r="19" spans="2:30" outlineLevel="1">
      <c r="B19" s="2" t="s">
        <v>145</v>
      </c>
      <c r="C19" s="2" t="s">
        <v>233</v>
      </c>
      <c r="D19" s="3" t="s">
        <v>356</v>
      </c>
      <c r="E19" s="2" t="s">
        <v>359</v>
      </c>
      <c r="F19" s="29" t="str">
        <f>_xlfn.XLOOKUP(B19,'Filter Data'!$A$1:$A$16,'Filter Data'!$M$1:$M$16," ")</f>
        <v>AOA</v>
      </c>
      <c r="G19" s="5">
        <f>SUMIFS('Complete Nutrition Data'!$Q:$Q,'Complete Nutrition Data'!$B:$B,$B19,'Complete Nutrition Data'!$F:$F,$C19,'Complete Nutrition Data'!$G:$G,$D19,'Complete Nutrition Data'!$C:$C,$G$10,'Complete Nutrition Data'!$J:$J,"Indirect")</f>
        <v>0</v>
      </c>
      <c r="H19" s="5">
        <f>SUMIFS('Complete Nutrition Data'!$Q:$Q,'Complete Nutrition Data'!$B:$B,$B19,'Complete Nutrition Data'!$F:$F,$C19,'Complete Nutrition Data'!$G:$G,$D19,'Complete Nutrition Data'!$C:$C,$H$10,'Complete Nutrition Data'!$J:$J,"Indirect")</f>
        <v>0</v>
      </c>
      <c r="I19" s="5">
        <f>SUMIFS('Complete Nutrition Data'!$Q:$Q,'Complete Nutrition Data'!$B:$B,$B19,'Complete Nutrition Data'!$F:$F,$C19,'Complete Nutrition Data'!$G:$G,$D19,'Complete Nutrition Data'!$C:$C,$I$10,'Complete Nutrition Data'!$J:$J,"Indirect")</f>
        <v>0</v>
      </c>
      <c r="J19" s="5">
        <f>SUMIFS('Complete Nutrition Data'!$Q:$Q,'Complete Nutrition Data'!$B:$B,$B19,'Complete Nutrition Data'!$F:$F,$C19,'Complete Nutrition Data'!$G:$G,$D19,'Complete Nutrition Data'!$C:$C,$J$10,'Complete Nutrition Data'!$J:$J,"Indirect")</f>
        <v>0</v>
      </c>
      <c r="K19" s="5">
        <f>SUMIFS('Complete Nutrition Data'!$Q:$Q,'Complete Nutrition Data'!$B:$B,$B19,'Complete Nutrition Data'!$F:$F,$C19,'Complete Nutrition Data'!$G:$G,$D19,'Complete Nutrition Data'!$C:$C,$K$10,'Complete Nutrition Data'!$J:$J,"Indirect")</f>
        <v>0</v>
      </c>
      <c r="L19" s="5">
        <f>SUMIFS('Complete Nutrition Data'!$Q:$Q,'Complete Nutrition Data'!$B:$B,$B19,'Complete Nutrition Data'!$F:$F,$C19,'Complete Nutrition Data'!$G:$G,$D19,'Complete Nutrition Data'!$C:$C,$L$10,'Complete Nutrition Data'!$J:$J,"Indirect")</f>
        <v>0</v>
      </c>
      <c r="M19" s="5">
        <f>SUMIFS('Complete Nutrition Data'!$Q:$Q,'Complete Nutrition Data'!$B:$B,$B19,'Complete Nutrition Data'!$F:$F,$C19,'Complete Nutrition Data'!$G:$G,$D19,'Complete Nutrition Data'!$C:$C,$M$10,'Complete Nutrition Data'!$J:$J,"Indirect")</f>
        <v>0</v>
      </c>
      <c r="N19" s="5">
        <f t="shared" si="0"/>
        <v>0</v>
      </c>
      <c r="O19" s="5"/>
      <c r="P19" s="32"/>
      <c r="Q19" s="19"/>
      <c r="R19" s="19"/>
      <c r="S19" s="19"/>
      <c r="T19" s="19"/>
      <c r="U19" s="19"/>
      <c r="V19" s="19"/>
      <c r="W19" s="19"/>
      <c r="X19" s="19"/>
      <c r="Y19" s="19"/>
      <c r="Z19" s="19"/>
      <c r="AA19" s="19"/>
      <c r="AB19" s="19"/>
      <c r="AC19" s="19"/>
      <c r="AD19" s="19"/>
    </row>
    <row r="20" spans="2:30" outlineLevel="1">
      <c r="B20" s="2" t="s">
        <v>145</v>
      </c>
      <c r="C20" s="4" t="s">
        <v>229</v>
      </c>
      <c r="D20" s="4" t="s">
        <v>350</v>
      </c>
      <c r="E20" s="2" t="s">
        <v>359</v>
      </c>
      <c r="F20" s="29" t="str">
        <f>_xlfn.XLOOKUP(B20,'Filter Data'!$A$1:$A$16,'Filter Data'!$M$1:$M$16," ")</f>
        <v>AOA</v>
      </c>
      <c r="G20" s="5">
        <f>SUMIFS('Complete Nutrition Data'!$Q:$Q,'Complete Nutrition Data'!$B:$B,$B20,'Complete Nutrition Data'!$F:$F,$C20,'Complete Nutrition Data'!$G:$G,$D20,'Complete Nutrition Data'!$C:$C,$G$10,'Complete Nutrition Data'!$J:$J,"Indirect")</f>
        <v>0</v>
      </c>
      <c r="H20" s="5">
        <f>SUMIFS('Complete Nutrition Data'!$Q:$Q,'Complete Nutrition Data'!$B:$B,$B20,'Complete Nutrition Data'!$F:$F,$C20,'Complete Nutrition Data'!$G:$G,$D20,'Complete Nutrition Data'!$C:$C,$H$10,'Complete Nutrition Data'!$J:$J,"Indirect")</f>
        <v>0</v>
      </c>
      <c r="I20" s="5">
        <f>SUMIFS('Complete Nutrition Data'!$Q:$Q,'Complete Nutrition Data'!$B:$B,$B20,'Complete Nutrition Data'!$F:$F,$C20,'Complete Nutrition Data'!$G:$G,$D20,'Complete Nutrition Data'!$C:$C,$I$10,'Complete Nutrition Data'!$J:$J,"Indirect")</f>
        <v>0</v>
      </c>
      <c r="J20" s="5">
        <f>SUMIFS('Complete Nutrition Data'!$Q:$Q,'Complete Nutrition Data'!$B:$B,$B20,'Complete Nutrition Data'!$F:$F,$C20,'Complete Nutrition Data'!$G:$G,$D20,'Complete Nutrition Data'!$C:$C,$J$10,'Complete Nutrition Data'!$J:$J,"Indirect")</f>
        <v>0</v>
      </c>
      <c r="K20" s="5">
        <f>SUMIFS('Complete Nutrition Data'!$Q:$Q,'Complete Nutrition Data'!$B:$B,$B20,'Complete Nutrition Data'!$F:$F,$C20,'Complete Nutrition Data'!$G:$G,$D20,'Complete Nutrition Data'!$C:$C,$K$10,'Complete Nutrition Data'!$J:$J,"Indirect")</f>
        <v>0</v>
      </c>
      <c r="L20" s="5">
        <f>SUMIFS('Complete Nutrition Data'!$Q:$Q,'Complete Nutrition Data'!$B:$B,$B20,'Complete Nutrition Data'!$F:$F,$C20,'Complete Nutrition Data'!$G:$G,$D20,'Complete Nutrition Data'!$C:$C,$L$10,'Complete Nutrition Data'!$J:$J,"Indirect")</f>
        <v>0</v>
      </c>
      <c r="M20" s="5">
        <f>SUMIFS('Complete Nutrition Data'!$Q:$Q,'Complete Nutrition Data'!$B:$B,$B20,'Complete Nutrition Data'!$F:$F,$C20,'Complete Nutrition Data'!$G:$G,$D20,'Complete Nutrition Data'!$C:$C,$M$10,'Complete Nutrition Data'!$J:$J,"Indirect")</f>
        <v>0</v>
      </c>
      <c r="N20" s="5">
        <f t="shared" si="0"/>
        <v>0</v>
      </c>
      <c r="O20" s="5"/>
      <c r="P20" s="32"/>
      <c r="Q20" s="19"/>
      <c r="R20" s="19"/>
      <c r="S20" s="19"/>
      <c r="T20" s="19"/>
      <c r="U20" s="19"/>
      <c r="V20" s="19"/>
      <c r="W20" s="19"/>
      <c r="X20" s="19"/>
      <c r="Y20" s="19"/>
      <c r="Z20" s="19"/>
      <c r="AA20" s="19"/>
      <c r="AB20" s="19"/>
      <c r="AC20" s="19"/>
      <c r="AD20" s="19"/>
    </row>
    <row r="21" spans="2:30" outlineLevel="1">
      <c r="B21" s="2" t="s">
        <v>145</v>
      </c>
      <c r="C21" s="4" t="s">
        <v>229</v>
      </c>
      <c r="D21" s="4" t="s">
        <v>351</v>
      </c>
      <c r="E21" s="2" t="s">
        <v>359</v>
      </c>
      <c r="F21" s="29" t="str">
        <f>_xlfn.XLOOKUP(B21,'Filter Data'!$A$1:$A$16,'Filter Data'!$M$1:$M$16," ")</f>
        <v>AOA</v>
      </c>
      <c r="G21" s="5">
        <f>SUMIFS('Complete Nutrition Data'!$Q:$Q,'Complete Nutrition Data'!$B:$B,$B21,'Complete Nutrition Data'!$F:$F,$C21,'Complete Nutrition Data'!$G:$G,$D21,'Complete Nutrition Data'!$C:$C,$G$10,'Complete Nutrition Data'!$J:$J,"Indirect")</f>
        <v>0</v>
      </c>
      <c r="H21" s="5">
        <f>SUMIFS('Complete Nutrition Data'!$Q:$Q,'Complete Nutrition Data'!$B:$B,$B21,'Complete Nutrition Data'!$F:$F,$C21,'Complete Nutrition Data'!$G:$G,$D21,'Complete Nutrition Data'!$C:$C,$H$10,'Complete Nutrition Data'!$J:$J,"Indirect")</f>
        <v>0</v>
      </c>
      <c r="I21" s="5">
        <f>SUMIFS('Complete Nutrition Data'!$Q:$Q,'Complete Nutrition Data'!$B:$B,$B21,'Complete Nutrition Data'!$F:$F,$C21,'Complete Nutrition Data'!$G:$G,$D21,'Complete Nutrition Data'!$C:$C,$I$10,'Complete Nutrition Data'!$J:$J,"Indirect")</f>
        <v>0</v>
      </c>
      <c r="J21" s="5">
        <f>SUMIFS('Complete Nutrition Data'!$Q:$Q,'Complete Nutrition Data'!$B:$B,$B21,'Complete Nutrition Data'!$F:$F,$C21,'Complete Nutrition Data'!$G:$G,$D21,'Complete Nutrition Data'!$C:$C,$J$10,'Complete Nutrition Data'!$J:$J,"Indirect")</f>
        <v>0</v>
      </c>
      <c r="K21" s="5">
        <f>SUMIFS('Complete Nutrition Data'!$Q:$Q,'Complete Nutrition Data'!$B:$B,$B21,'Complete Nutrition Data'!$F:$F,$C21,'Complete Nutrition Data'!$G:$G,$D21,'Complete Nutrition Data'!$C:$C,$K$10,'Complete Nutrition Data'!$J:$J,"Indirect")</f>
        <v>0</v>
      </c>
      <c r="L21" s="5">
        <f>SUMIFS('Complete Nutrition Data'!$Q:$Q,'Complete Nutrition Data'!$B:$B,$B21,'Complete Nutrition Data'!$F:$F,$C21,'Complete Nutrition Data'!$G:$G,$D21,'Complete Nutrition Data'!$C:$C,$L$10,'Complete Nutrition Data'!$J:$J,"Indirect")</f>
        <v>0</v>
      </c>
      <c r="M21" s="5">
        <f>SUMIFS('Complete Nutrition Data'!$Q:$Q,'Complete Nutrition Data'!$B:$B,$B21,'Complete Nutrition Data'!$F:$F,$C21,'Complete Nutrition Data'!$G:$G,$D21,'Complete Nutrition Data'!$C:$C,$M$10,'Complete Nutrition Data'!$J:$J,"Indirect")</f>
        <v>0</v>
      </c>
      <c r="N21" s="5">
        <f t="shared" si="0"/>
        <v>0</v>
      </c>
      <c r="O21" s="5"/>
      <c r="P21" s="32"/>
      <c r="Q21" s="19"/>
      <c r="R21" s="19"/>
      <c r="S21" s="19"/>
      <c r="T21" s="19"/>
      <c r="U21" s="19"/>
      <c r="V21" s="19"/>
      <c r="W21" s="19"/>
      <c r="X21" s="19"/>
      <c r="Y21" s="19"/>
      <c r="Z21" s="19"/>
      <c r="AA21" s="19"/>
      <c r="AB21" s="19"/>
      <c r="AC21" s="19"/>
      <c r="AD21" s="19"/>
    </row>
    <row r="22" spans="2:30" outlineLevel="1">
      <c r="B22" s="2" t="s">
        <v>145</v>
      </c>
      <c r="C22" s="4" t="s">
        <v>229</v>
      </c>
      <c r="D22" s="4" t="s">
        <v>349</v>
      </c>
      <c r="E22" s="2" t="s">
        <v>359</v>
      </c>
      <c r="F22" s="29" t="str">
        <f>_xlfn.XLOOKUP(B22,'Filter Data'!$A$1:$A$16,'Filter Data'!$M$1:$M$16," ")</f>
        <v>AOA</v>
      </c>
      <c r="G22" s="5">
        <f>SUMIFS('Complete Nutrition Data'!$Q:$Q,'Complete Nutrition Data'!$B:$B,$B22,'Complete Nutrition Data'!$F:$F,$C22,'Complete Nutrition Data'!$G:$G,$D22,'Complete Nutrition Data'!$C:$C,$G$10,'Complete Nutrition Data'!$J:$J,"Indirect")</f>
        <v>3469894858</v>
      </c>
      <c r="H22" s="5">
        <f>SUMIFS('Complete Nutrition Data'!$Q:$Q,'Complete Nutrition Data'!$B:$B,$B22,'Complete Nutrition Data'!$F:$F,$C22,'Complete Nutrition Data'!$G:$G,$D22,'Complete Nutrition Data'!$C:$C,$H$10,'Complete Nutrition Data'!$J:$J,"Indirect")</f>
        <v>3349000954</v>
      </c>
      <c r="I22" s="5">
        <f>SUMIFS('Complete Nutrition Data'!$Q:$Q,'Complete Nutrition Data'!$B:$B,$B22,'Complete Nutrition Data'!$F:$F,$C22,'Complete Nutrition Data'!$G:$G,$D22,'Complete Nutrition Data'!$C:$C,$I$10,'Complete Nutrition Data'!$J:$J,"Indirect")</f>
        <v>19247776777</v>
      </c>
      <c r="J22" s="5">
        <f>SUMIFS('Complete Nutrition Data'!$Q:$Q,'Complete Nutrition Data'!$B:$B,$B22,'Complete Nutrition Data'!$F:$F,$C22,'Complete Nutrition Data'!$G:$G,$D22,'Complete Nutrition Data'!$C:$C,$J$10,'Complete Nutrition Data'!$J:$J,"Indirect")</f>
        <v>87067601240</v>
      </c>
      <c r="K22" s="5">
        <f>SUMIFS('Complete Nutrition Data'!$Q:$Q,'Complete Nutrition Data'!$B:$B,$B22,'Complete Nutrition Data'!$F:$F,$C22,'Complete Nutrition Data'!$G:$G,$D22,'Complete Nutrition Data'!$C:$C,$K$10,'Complete Nutrition Data'!$J:$J,"Indirect")</f>
        <v>0</v>
      </c>
      <c r="L22" s="5">
        <f>SUMIFS('Complete Nutrition Data'!$Q:$Q,'Complete Nutrition Data'!$B:$B,$B22,'Complete Nutrition Data'!$F:$F,$C22,'Complete Nutrition Data'!$G:$G,$D22,'Complete Nutrition Data'!$C:$C,$L$10,'Complete Nutrition Data'!$J:$J,"Indirect")</f>
        <v>0</v>
      </c>
      <c r="M22" s="5">
        <f>SUMIFS('Complete Nutrition Data'!$Q:$Q,'Complete Nutrition Data'!$B:$B,$B22,'Complete Nutrition Data'!$F:$F,$C22,'Complete Nutrition Data'!$G:$G,$D22,'Complete Nutrition Data'!$C:$C,$M$10,'Complete Nutrition Data'!$J:$J,"Indirect")</f>
        <v>0</v>
      </c>
      <c r="N22" s="5">
        <f t="shared" si="0"/>
        <v>113134273829</v>
      </c>
      <c r="O22" s="5"/>
      <c r="P22" s="32"/>
      <c r="Q22" s="19"/>
      <c r="R22" s="19"/>
      <c r="S22" s="19"/>
      <c r="T22" s="19"/>
      <c r="U22" s="19"/>
      <c r="V22" s="19"/>
      <c r="W22" s="19"/>
      <c r="X22" s="19"/>
      <c r="Y22" s="19"/>
      <c r="Z22" s="19"/>
      <c r="AA22" s="19"/>
      <c r="AB22" s="19"/>
      <c r="AC22" s="19"/>
      <c r="AD22" s="19"/>
    </row>
    <row r="23" spans="2:30" outlineLevel="1">
      <c r="B23" s="2" t="s">
        <v>143</v>
      </c>
      <c r="C23" s="4" t="s">
        <v>109</v>
      </c>
      <c r="D23" s="4" t="s">
        <v>222</v>
      </c>
      <c r="E23" s="2" t="s">
        <v>359</v>
      </c>
      <c r="F23" s="29" t="str">
        <f>_xlfn.XLOOKUP(B23,'Filter Data'!$A$1:$A$16,'Filter Data'!$M$1:$M$16," ")</f>
        <v>BWP</v>
      </c>
      <c r="G23" s="5">
        <f>SUMIFS('Complete Nutrition Data'!$Q:$Q,'Complete Nutrition Data'!$B:$B,$B23,'Complete Nutrition Data'!$F:$F,$C23,'Complete Nutrition Data'!$G:$G,$D23,'Complete Nutrition Data'!$C:$C,$G$10,'Complete Nutrition Data'!$J:$J,"Indirect")</f>
        <v>3724000</v>
      </c>
      <c r="H23" s="5">
        <f>SUMIFS('Complete Nutrition Data'!$Q:$Q,'Complete Nutrition Data'!$B:$B,$B23,'Complete Nutrition Data'!$F:$F,$C23,'Complete Nutrition Data'!$G:$G,$D23,'Complete Nutrition Data'!$C:$C,$H$10,'Complete Nutrition Data'!$J:$J,"Indirect")</f>
        <v>1274000</v>
      </c>
      <c r="I23" s="5">
        <f>SUMIFS('Complete Nutrition Data'!$Q:$Q,'Complete Nutrition Data'!$B:$B,$B23,'Complete Nutrition Data'!$F:$F,$C23,'Complete Nutrition Data'!$G:$G,$D23,'Complete Nutrition Data'!$C:$C,$I$10,'Complete Nutrition Data'!$J:$J,"Indirect")</f>
        <v>4582520</v>
      </c>
      <c r="J23" s="5">
        <f>SUMIFS('Complete Nutrition Data'!$Q:$Q,'Complete Nutrition Data'!$B:$B,$B23,'Complete Nutrition Data'!$F:$F,$C23,'Complete Nutrition Data'!$G:$G,$D23,'Complete Nutrition Data'!$C:$C,$J$10,'Complete Nutrition Data'!$J:$J,"Indirect")</f>
        <v>7032520</v>
      </c>
      <c r="K23" s="5">
        <f>SUMIFS('Complete Nutrition Data'!$Q:$Q,'Complete Nutrition Data'!$B:$B,$B23,'Complete Nutrition Data'!$F:$F,$C23,'Complete Nutrition Data'!$G:$G,$D23,'Complete Nutrition Data'!$C:$C,$K$10,'Complete Nutrition Data'!$J:$J,"Indirect")</f>
        <v>0</v>
      </c>
      <c r="L23" s="5">
        <f>SUMIFS('Complete Nutrition Data'!$Q:$Q,'Complete Nutrition Data'!$B:$B,$B23,'Complete Nutrition Data'!$F:$F,$C23,'Complete Nutrition Data'!$G:$G,$D23,'Complete Nutrition Data'!$C:$C,$L$10,'Complete Nutrition Data'!$J:$J,"Indirect")</f>
        <v>0</v>
      </c>
      <c r="M23" s="5">
        <f>SUMIFS('Complete Nutrition Data'!$Q:$Q,'Complete Nutrition Data'!$B:$B,$B23,'Complete Nutrition Data'!$F:$F,$C23,'Complete Nutrition Data'!$G:$G,$D23,'Complete Nutrition Data'!$C:$C,$M$10,'Complete Nutrition Data'!$J:$J,"Indirect")</f>
        <v>0</v>
      </c>
      <c r="N23" s="5">
        <f t="shared" si="0"/>
        <v>16613040</v>
      </c>
      <c r="O23" s="5"/>
      <c r="P23" s="32"/>
      <c r="Q23" s="19"/>
      <c r="R23" s="19"/>
      <c r="S23" s="19"/>
      <c r="T23" s="19"/>
      <c r="U23" s="19"/>
      <c r="V23" s="19"/>
      <c r="W23" s="19"/>
      <c r="X23" s="19"/>
      <c r="Y23" s="19"/>
      <c r="Z23" s="19"/>
      <c r="AA23" s="19"/>
      <c r="AB23" s="19"/>
      <c r="AC23" s="19"/>
      <c r="AD23" s="19"/>
    </row>
    <row r="24" spans="2:30" outlineLevel="1">
      <c r="B24" s="2" t="s">
        <v>143</v>
      </c>
      <c r="C24" s="4" t="s">
        <v>109</v>
      </c>
      <c r="D24" s="4" t="s">
        <v>234</v>
      </c>
      <c r="E24" s="2" t="s">
        <v>359</v>
      </c>
      <c r="F24" s="29" t="str">
        <f>_xlfn.XLOOKUP(B24,'Filter Data'!$A$1:$A$16,'Filter Data'!$M$1:$M$16," ")</f>
        <v>BWP</v>
      </c>
      <c r="G24" s="5">
        <f>SUMIFS('Complete Nutrition Data'!$Q:$Q,'Complete Nutrition Data'!$B:$B,$B24,'Complete Nutrition Data'!$F:$F,$C24,'Complete Nutrition Data'!$G:$G,$D24,'Complete Nutrition Data'!$C:$C,$G$10,'Complete Nutrition Data'!$J:$J,"Indirect")</f>
        <v>0</v>
      </c>
      <c r="H24" s="5">
        <f>SUMIFS('Complete Nutrition Data'!$Q:$Q,'Complete Nutrition Data'!$B:$B,$B24,'Complete Nutrition Data'!$F:$F,$C24,'Complete Nutrition Data'!$G:$G,$D24,'Complete Nutrition Data'!$C:$C,$H$10,'Complete Nutrition Data'!$J:$J,"Indirect")</f>
        <v>0</v>
      </c>
      <c r="I24" s="5">
        <f>SUMIFS('Complete Nutrition Data'!$Q:$Q,'Complete Nutrition Data'!$B:$B,$B24,'Complete Nutrition Data'!$F:$F,$C24,'Complete Nutrition Data'!$G:$G,$D24,'Complete Nutrition Data'!$C:$C,$I$10,'Complete Nutrition Data'!$J:$J,"Indirect")</f>
        <v>0</v>
      </c>
      <c r="J24" s="5">
        <f>SUMIFS('Complete Nutrition Data'!$Q:$Q,'Complete Nutrition Data'!$B:$B,$B24,'Complete Nutrition Data'!$F:$F,$C24,'Complete Nutrition Data'!$G:$G,$D24,'Complete Nutrition Data'!$C:$C,$J$10,'Complete Nutrition Data'!$J:$J,"Indirect")</f>
        <v>0</v>
      </c>
      <c r="K24" s="5">
        <f>SUMIFS('Complete Nutrition Data'!$Q:$Q,'Complete Nutrition Data'!$B:$B,$B24,'Complete Nutrition Data'!$F:$F,$C24,'Complete Nutrition Data'!$G:$G,$D24,'Complete Nutrition Data'!$C:$C,$K$10,'Complete Nutrition Data'!$J:$J,"Indirect")</f>
        <v>0</v>
      </c>
      <c r="L24" s="5">
        <f>SUMIFS('Complete Nutrition Data'!$Q:$Q,'Complete Nutrition Data'!$B:$B,$B24,'Complete Nutrition Data'!$F:$F,$C24,'Complete Nutrition Data'!$G:$G,$D24,'Complete Nutrition Data'!$C:$C,$L$10,'Complete Nutrition Data'!$J:$J,"Indirect")</f>
        <v>0</v>
      </c>
      <c r="M24" s="5">
        <f>SUMIFS('Complete Nutrition Data'!$Q:$Q,'Complete Nutrition Data'!$B:$B,$B24,'Complete Nutrition Data'!$F:$F,$C24,'Complete Nutrition Data'!$G:$G,$D24,'Complete Nutrition Data'!$C:$C,$M$10,'Complete Nutrition Data'!$J:$J,"Indirect")</f>
        <v>0</v>
      </c>
      <c r="N24" s="5">
        <f t="shared" si="0"/>
        <v>0</v>
      </c>
      <c r="O24" s="5"/>
      <c r="P24" s="32"/>
      <c r="Q24" s="19"/>
      <c r="R24" s="19"/>
      <c r="S24" s="19"/>
      <c r="T24" s="19"/>
      <c r="U24" s="19"/>
      <c r="V24" s="19"/>
      <c r="W24" s="19"/>
      <c r="X24" s="19"/>
      <c r="Y24" s="19"/>
      <c r="Z24" s="19"/>
      <c r="AA24" s="19"/>
      <c r="AB24" s="19"/>
      <c r="AC24" s="19"/>
      <c r="AD24" s="19"/>
    </row>
    <row r="25" spans="2:30" outlineLevel="1">
      <c r="B25" s="2" t="s">
        <v>143</v>
      </c>
      <c r="C25" s="4" t="s">
        <v>275</v>
      </c>
      <c r="D25" s="4" t="s">
        <v>382</v>
      </c>
      <c r="E25" s="2" t="s">
        <v>359</v>
      </c>
      <c r="F25" s="29" t="str">
        <f>_xlfn.XLOOKUP(B25,'Filter Data'!$A$1:$A$16,'Filter Data'!$M$1:$M$16," ")</f>
        <v>BWP</v>
      </c>
      <c r="G25" s="5">
        <f>SUMIFS('Complete Nutrition Data'!$Q:$Q,'Complete Nutrition Data'!$B:$B,$B25,'Complete Nutrition Data'!$F:$F,$C25,'Complete Nutrition Data'!$G:$G,$D25,'Complete Nutrition Data'!$C:$C,$G$10,'Complete Nutrition Data'!$J:$J,"Indirect")</f>
        <v>3191600</v>
      </c>
      <c r="H25" s="5">
        <f>SUMIFS('Complete Nutrition Data'!$Q:$Q,'Complete Nutrition Data'!$B:$B,$B25,'Complete Nutrition Data'!$F:$F,$C25,'Complete Nutrition Data'!$G:$G,$D25,'Complete Nutrition Data'!$C:$C,$H$10,'Complete Nutrition Data'!$J:$J,"Indirect")</f>
        <v>3191600</v>
      </c>
      <c r="I25" s="5">
        <f>SUMIFS('Complete Nutrition Data'!$Q:$Q,'Complete Nutrition Data'!$B:$B,$B25,'Complete Nutrition Data'!$F:$F,$C25,'Complete Nutrition Data'!$G:$G,$D25,'Complete Nutrition Data'!$C:$C,$I$10,'Complete Nutrition Data'!$J:$J,"Indirect")</f>
        <v>11120080</v>
      </c>
      <c r="J25" s="5">
        <f>SUMIFS('Complete Nutrition Data'!$Q:$Q,'Complete Nutrition Data'!$B:$B,$B25,'Complete Nutrition Data'!$F:$F,$C25,'Complete Nutrition Data'!$G:$G,$D25,'Complete Nutrition Data'!$C:$C,$J$10,'Complete Nutrition Data'!$J:$J,"Indirect")</f>
        <v>13191600</v>
      </c>
      <c r="K25" s="5">
        <f>SUMIFS('Complete Nutrition Data'!$Q:$Q,'Complete Nutrition Data'!$B:$B,$B25,'Complete Nutrition Data'!$F:$F,$C25,'Complete Nutrition Data'!$G:$G,$D25,'Complete Nutrition Data'!$C:$C,$K$10,'Complete Nutrition Data'!$J:$J,"Indirect")</f>
        <v>0</v>
      </c>
      <c r="L25" s="5">
        <f>SUMIFS('Complete Nutrition Data'!$Q:$Q,'Complete Nutrition Data'!$B:$B,$B25,'Complete Nutrition Data'!$F:$F,$C25,'Complete Nutrition Data'!$G:$G,$D25,'Complete Nutrition Data'!$C:$C,$L$10,'Complete Nutrition Data'!$J:$J,"Indirect")</f>
        <v>0</v>
      </c>
      <c r="M25" s="5">
        <f>SUMIFS('Complete Nutrition Data'!$Q:$Q,'Complete Nutrition Data'!$B:$B,$B25,'Complete Nutrition Data'!$F:$F,$C25,'Complete Nutrition Data'!$G:$G,$D25,'Complete Nutrition Data'!$C:$C,$M$10,'Complete Nutrition Data'!$J:$J,"Indirect")</f>
        <v>0</v>
      </c>
      <c r="N25" s="5">
        <f t="shared" si="0"/>
        <v>30694880</v>
      </c>
      <c r="O25" s="5"/>
      <c r="P25" s="32"/>
      <c r="Q25" s="19"/>
      <c r="R25" s="19"/>
      <c r="S25" s="19"/>
      <c r="T25" s="19"/>
      <c r="U25" s="19"/>
      <c r="V25" s="19"/>
      <c r="W25" s="19"/>
      <c r="X25" s="19"/>
      <c r="Y25" s="19"/>
      <c r="Z25" s="19"/>
      <c r="AA25" s="19"/>
      <c r="AB25" s="19"/>
      <c r="AC25" s="19"/>
      <c r="AD25" s="19"/>
    </row>
    <row r="26" spans="2:30" outlineLevel="1">
      <c r="B26" s="2" t="s">
        <v>143</v>
      </c>
      <c r="C26" s="3" t="s">
        <v>232</v>
      </c>
      <c r="D26" s="3" t="s">
        <v>405</v>
      </c>
      <c r="E26" s="2" t="s">
        <v>359</v>
      </c>
      <c r="F26" s="29" t="str">
        <f>_xlfn.XLOOKUP(B26,'Filter Data'!$A$1:$A$16,'Filter Data'!$M$1:$M$16," ")</f>
        <v>BWP</v>
      </c>
      <c r="G26" s="5">
        <f>SUMIFS('Complete Nutrition Data'!$Q:$Q,'Complete Nutrition Data'!$B:$B,$B26,'Complete Nutrition Data'!$F:$F,$C26,'Complete Nutrition Data'!$G:$G,$D26,'Complete Nutrition Data'!$C:$C,$G$10,'Complete Nutrition Data'!$J:$J,"Indirect")</f>
        <v>0</v>
      </c>
      <c r="H26" s="5">
        <f>SUMIFS('Complete Nutrition Data'!$Q:$Q,'Complete Nutrition Data'!$B:$B,$B26,'Complete Nutrition Data'!$F:$F,$C26,'Complete Nutrition Data'!$G:$G,$D26,'Complete Nutrition Data'!$C:$C,$H$10,'Complete Nutrition Data'!$J:$J,"Indirect")</f>
        <v>0</v>
      </c>
      <c r="I26" s="5">
        <f>SUMIFS('Complete Nutrition Data'!$Q:$Q,'Complete Nutrition Data'!$B:$B,$B26,'Complete Nutrition Data'!$F:$F,$C26,'Complete Nutrition Data'!$G:$G,$D26,'Complete Nutrition Data'!$C:$C,$I$10,'Complete Nutrition Data'!$J:$J,"Indirect")</f>
        <v>0</v>
      </c>
      <c r="J26" s="5">
        <f>SUMIFS('Complete Nutrition Data'!$Q:$Q,'Complete Nutrition Data'!$B:$B,$B26,'Complete Nutrition Data'!$F:$F,$C26,'Complete Nutrition Data'!$G:$G,$D26,'Complete Nutrition Data'!$C:$C,$J$10,'Complete Nutrition Data'!$J:$J,"Indirect")</f>
        <v>0</v>
      </c>
      <c r="K26" s="5">
        <f>SUMIFS('Complete Nutrition Data'!$Q:$Q,'Complete Nutrition Data'!$B:$B,$B26,'Complete Nutrition Data'!$F:$F,$C26,'Complete Nutrition Data'!$G:$G,$D26,'Complete Nutrition Data'!$C:$C,$K$10,'Complete Nutrition Data'!$J:$J,"Indirect")</f>
        <v>0</v>
      </c>
      <c r="L26" s="5">
        <f>SUMIFS('Complete Nutrition Data'!$Q:$Q,'Complete Nutrition Data'!$B:$B,$B26,'Complete Nutrition Data'!$F:$F,$C26,'Complete Nutrition Data'!$G:$G,$D26,'Complete Nutrition Data'!$C:$C,$L$10,'Complete Nutrition Data'!$J:$J,"Indirect")</f>
        <v>0</v>
      </c>
      <c r="M26" s="5">
        <f>SUMIFS('Complete Nutrition Data'!$Q:$Q,'Complete Nutrition Data'!$B:$B,$B26,'Complete Nutrition Data'!$F:$F,$C26,'Complete Nutrition Data'!$G:$G,$D26,'Complete Nutrition Data'!$C:$C,$M$10,'Complete Nutrition Data'!$J:$J,"Indirect")</f>
        <v>0</v>
      </c>
      <c r="N26" s="5">
        <f t="shared" si="0"/>
        <v>0</v>
      </c>
      <c r="O26" s="5"/>
      <c r="P26" s="32"/>
      <c r="Q26" s="19"/>
      <c r="R26" s="19"/>
      <c r="S26" s="19"/>
      <c r="T26" s="19"/>
      <c r="U26" s="19"/>
      <c r="V26" s="19"/>
      <c r="W26" s="19"/>
      <c r="X26" s="19"/>
      <c r="Y26" s="19"/>
      <c r="Z26" s="19"/>
      <c r="AA26" s="19"/>
      <c r="AB26" s="19"/>
      <c r="AC26" s="19"/>
      <c r="AD26" s="19"/>
    </row>
    <row r="27" spans="2:30" outlineLevel="1">
      <c r="B27" s="2" t="s">
        <v>143</v>
      </c>
      <c r="C27" s="4" t="s">
        <v>232</v>
      </c>
      <c r="D27" s="4" t="s">
        <v>312</v>
      </c>
      <c r="E27" s="2" t="s">
        <v>359</v>
      </c>
      <c r="F27" s="29" t="str">
        <f>_xlfn.XLOOKUP(B27,'Filter Data'!$A$1:$A$16,'Filter Data'!$M$1:$M$16," ")</f>
        <v>BWP</v>
      </c>
      <c r="G27" s="5">
        <f>SUMIFS('Complete Nutrition Data'!$Q:$Q,'Complete Nutrition Data'!$B:$B,$B27,'Complete Nutrition Data'!$F:$F,$C27,'Complete Nutrition Data'!$G:$G,$D27,'Complete Nutrition Data'!$C:$C,$G$10,'Complete Nutrition Data'!$J:$J,"Indirect")</f>
        <v>0</v>
      </c>
      <c r="H27" s="5">
        <f>SUMIFS('Complete Nutrition Data'!$Q:$Q,'Complete Nutrition Data'!$B:$B,$B27,'Complete Nutrition Data'!$F:$F,$C27,'Complete Nutrition Data'!$G:$G,$D27,'Complete Nutrition Data'!$C:$C,$H$10,'Complete Nutrition Data'!$J:$J,"Indirect")</f>
        <v>0</v>
      </c>
      <c r="I27" s="5">
        <f>SUMIFS('Complete Nutrition Data'!$Q:$Q,'Complete Nutrition Data'!$B:$B,$B27,'Complete Nutrition Data'!$F:$F,$C27,'Complete Nutrition Data'!$G:$G,$D27,'Complete Nutrition Data'!$C:$C,$I$10,'Complete Nutrition Data'!$J:$J,"Indirect")</f>
        <v>0</v>
      </c>
      <c r="J27" s="5">
        <f>SUMIFS('Complete Nutrition Data'!$Q:$Q,'Complete Nutrition Data'!$B:$B,$B27,'Complete Nutrition Data'!$F:$F,$C27,'Complete Nutrition Data'!$G:$G,$D27,'Complete Nutrition Data'!$C:$C,$J$10,'Complete Nutrition Data'!$J:$J,"Indirect")</f>
        <v>0</v>
      </c>
      <c r="K27" s="5">
        <f>SUMIFS('Complete Nutrition Data'!$Q:$Q,'Complete Nutrition Data'!$B:$B,$B27,'Complete Nutrition Data'!$F:$F,$C27,'Complete Nutrition Data'!$G:$G,$D27,'Complete Nutrition Data'!$C:$C,$K$10,'Complete Nutrition Data'!$J:$J,"Indirect")</f>
        <v>0</v>
      </c>
      <c r="L27" s="5">
        <f>SUMIFS('Complete Nutrition Data'!$Q:$Q,'Complete Nutrition Data'!$B:$B,$B27,'Complete Nutrition Data'!$F:$F,$C27,'Complete Nutrition Data'!$G:$G,$D27,'Complete Nutrition Data'!$C:$C,$L$10,'Complete Nutrition Data'!$J:$J,"Indirect")</f>
        <v>0</v>
      </c>
      <c r="M27" s="5">
        <f>SUMIFS('Complete Nutrition Data'!$Q:$Q,'Complete Nutrition Data'!$B:$B,$B27,'Complete Nutrition Data'!$F:$F,$C27,'Complete Nutrition Data'!$G:$G,$D27,'Complete Nutrition Data'!$C:$C,$M$10,'Complete Nutrition Data'!$J:$J,"Indirect")</f>
        <v>0</v>
      </c>
      <c r="N27" s="5">
        <f t="shared" si="0"/>
        <v>0</v>
      </c>
      <c r="O27" s="5"/>
      <c r="P27" s="32"/>
      <c r="Q27" s="19"/>
      <c r="R27" s="19"/>
      <c r="S27" s="19"/>
      <c r="T27" s="19"/>
      <c r="U27" s="19"/>
      <c r="V27" s="19"/>
      <c r="W27" s="19"/>
      <c r="X27" s="19"/>
      <c r="Y27" s="19"/>
      <c r="Z27" s="19"/>
      <c r="AA27" s="19"/>
      <c r="AB27" s="19"/>
      <c r="AC27" s="19"/>
      <c r="AD27" s="19"/>
    </row>
    <row r="28" spans="2:30" outlineLevel="1">
      <c r="B28" s="2" t="s">
        <v>143</v>
      </c>
      <c r="C28" s="4" t="s">
        <v>187</v>
      </c>
      <c r="D28" s="3" t="s">
        <v>353</v>
      </c>
      <c r="E28" s="2" t="s">
        <v>359</v>
      </c>
      <c r="F28" s="29" t="str">
        <f>_xlfn.XLOOKUP(B28,'Filter Data'!$A$1:$A$16,'Filter Data'!$M$1:$M$16," ")</f>
        <v>BWP</v>
      </c>
      <c r="G28" s="5">
        <f>SUMIFS('Complete Nutrition Data'!$Q:$Q,'Complete Nutrition Data'!$B:$B,$B28,'Complete Nutrition Data'!$F:$F,$C28,'Complete Nutrition Data'!$G:$G,$D28,'Complete Nutrition Data'!$C:$C,$G$10,'Complete Nutrition Data'!$J:$J,"Indirect")</f>
        <v>0</v>
      </c>
      <c r="H28" s="5">
        <f>SUMIFS('Complete Nutrition Data'!$Q:$Q,'Complete Nutrition Data'!$B:$B,$B28,'Complete Nutrition Data'!$F:$F,$C28,'Complete Nutrition Data'!$G:$G,$D28,'Complete Nutrition Data'!$C:$C,$H$10,'Complete Nutrition Data'!$J:$J,"Indirect")</f>
        <v>0</v>
      </c>
      <c r="I28" s="5">
        <f>SUMIFS('Complete Nutrition Data'!$Q:$Q,'Complete Nutrition Data'!$B:$B,$B28,'Complete Nutrition Data'!$F:$F,$C28,'Complete Nutrition Data'!$G:$G,$D28,'Complete Nutrition Data'!$C:$C,$I$10,'Complete Nutrition Data'!$J:$J,"Indirect")</f>
        <v>0</v>
      </c>
      <c r="J28" s="5">
        <f>SUMIFS('Complete Nutrition Data'!$Q:$Q,'Complete Nutrition Data'!$B:$B,$B28,'Complete Nutrition Data'!$F:$F,$C28,'Complete Nutrition Data'!$G:$G,$D28,'Complete Nutrition Data'!$C:$C,$J$10,'Complete Nutrition Data'!$J:$J,"Indirect")</f>
        <v>0</v>
      </c>
      <c r="K28" s="5">
        <f>SUMIFS('Complete Nutrition Data'!$Q:$Q,'Complete Nutrition Data'!$B:$B,$B28,'Complete Nutrition Data'!$F:$F,$C28,'Complete Nutrition Data'!$G:$G,$D28,'Complete Nutrition Data'!$C:$C,$K$10,'Complete Nutrition Data'!$J:$J,"Indirect")</f>
        <v>0</v>
      </c>
      <c r="L28" s="5">
        <f>SUMIFS('Complete Nutrition Data'!$Q:$Q,'Complete Nutrition Data'!$B:$B,$B28,'Complete Nutrition Data'!$F:$F,$C28,'Complete Nutrition Data'!$G:$G,$D28,'Complete Nutrition Data'!$C:$C,$L$10,'Complete Nutrition Data'!$J:$J,"Indirect")</f>
        <v>0</v>
      </c>
      <c r="M28" s="5">
        <f>SUMIFS('Complete Nutrition Data'!$Q:$Q,'Complete Nutrition Data'!$B:$B,$B28,'Complete Nutrition Data'!$F:$F,$C28,'Complete Nutrition Data'!$G:$G,$D28,'Complete Nutrition Data'!$C:$C,$M$10,'Complete Nutrition Data'!$J:$J,"Indirect")</f>
        <v>0</v>
      </c>
      <c r="N28" s="5">
        <f t="shared" si="0"/>
        <v>0</v>
      </c>
      <c r="O28" s="5"/>
      <c r="P28" s="32"/>
      <c r="Q28" s="19"/>
      <c r="R28" s="19"/>
      <c r="S28" s="19"/>
      <c r="T28" s="19"/>
      <c r="U28" s="19"/>
      <c r="V28" s="19"/>
      <c r="W28" s="19"/>
      <c r="X28" s="19"/>
      <c r="Y28" s="19"/>
      <c r="Z28" s="19"/>
      <c r="AA28" s="19"/>
      <c r="AB28" s="19"/>
      <c r="AC28" s="19"/>
      <c r="AD28" s="19"/>
    </row>
    <row r="29" spans="2:30" outlineLevel="1">
      <c r="B29" s="2" t="s">
        <v>143</v>
      </c>
      <c r="C29" s="4" t="s">
        <v>187</v>
      </c>
      <c r="D29" s="4" t="s">
        <v>382</v>
      </c>
      <c r="E29" s="2" t="s">
        <v>359</v>
      </c>
      <c r="F29" s="29" t="str">
        <f>_xlfn.XLOOKUP(B29,'Filter Data'!$A$1:$A$16,'Filter Data'!$M$1:$M$16," ")</f>
        <v>BWP</v>
      </c>
      <c r="G29" s="5">
        <f>SUMIFS('Complete Nutrition Data'!$Q:$Q,'Complete Nutrition Data'!$B:$B,$B29,'Complete Nutrition Data'!$F:$F,$C29,'Complete Nutrition Data'!$G:$G,$D29,'Complete Nutrition Data'!$C:$C,$G$10,'Complete Nutrition Data'!$J:$J,"Indirect")</f>
        <v>0</v>
      </c>
      <c r="H29" s="5">
        <f>SUMIFS('Complete Nutrition Data'!$Q:$Q,'Complete Nutrition Data'!$B:$B,$B29,'Complete Nutrition Data'!$F:$F,$C29,'Complete Nutrition Data'!$G:$G,$D29,'Complete Nutrition Data'!$C:$C,$H$10,'Complete Nutrition Data'!$J:$J,"Indirect")</f>
        <v>0</v>
      </c>
      <c r="I29" s="5">
        <f>SUMIFS('Complete Nutrition Data'!$Q:$Q,'Complete Nutrition Data'!$B:$B,$B29,'Complete Nutrition Data'!$F:$F,$C29,'Complete Nutrition Data'!$G:$G,$D29,'Complete Nutrition Data'!$C:$C,$I$10,'Complete Nutrition Data'!$J:$J,"Indirect")</f>
        <v>0</v>
      </c>
      <c r="J29" s="5">
        <f>SUMIFS('Complete Nutrition Data'!$Q:$Q,'Complete Nutrition Data'!$B:$B,$B29,'Complete Nutrition Data'!$F:$F,$C29,'Complete Nutrition Data'!$G:$G,$D29,'Complete Nutrition Data'!$C:$C,$J$10,'Complete Nutrition Data'!$J:$J,"Indirect")</f>
        <v>0</v>
      </c>
      <c r="K29" s="5">
        <f>SUMIFS('Complete Nutrition Data'!$Q:$Q,'Complete Nutrition Data'!$B:$B,$B29,'Complete Nutrition Data'!$F:$F,$C29,'Complete Nutrition Data'!$G:$G,$D29,'Complete Nutrition Data'!$C:$C,$K$10,'Complete Nutrition Data'!$J:$J,"Indirect")</f>
        <v>0</v>
      </c>
      <c r="L29" s="5">
        <f>SUMIFS('Complete Nutrition Data'!$Q:$Q,'Complete Nutrition Data'!$B:$B,$B29,'Complete Nutrition Data'!$F:$F,$C29,'Complete Nutrition Data'!$G:$G,$D29,'Complete Nutrition Data'!$C:$C,$L$10,'Complete Nutrition Data'!$J:$J,"Indirect")</f>
        <v>0</v>
      </c>
      <c r="M29" s="5">
        <f>SUMIFS('Complete Nutrition Data'!$Q:$Q,'Complete Nutrition Data'!$B:$B,$B29,'Complete Nutrition Data'!$F:$F,$C29,'Complete Nutrition Data'!$G:$G,$D29,'Complete Nutrition Data'!$C:$C,$M$10,'Complete Nutrition Data'!$J:$J,"Indirect")</f>
        <v>0</v>
      </c>
      <c r="N29" s="5">
        <f t="shared" si="0"/>
        <v>0</v>
      </c>
      <c r="O29" s="5"/>
      <c r="P29" s="32"/>
      <c r="Q29" s="19"/>
      <c r="R29" s="19"/>
      <c r="S29" s="19"/>
      <c r="T29" s="19"/>
      <c r="U29" s="19"/>
      <c r="V29" s="19"/>
      <c r="W29" s="19"/>
      <c r="X29" s="19"/>
      <c r="Y29" s="19"/>
      <c r="Z29" s="19"/>
      <c r="AA29" s="19"/>
      <c r="AB29" s="19"/>
      <c r="AC29" s="19"/>
      <c r="AD29" s="19"/>
    </row>
    <row r="30" spans="2:30" outlineLevel="1">
      <c r="B30" s="2" t="s">
        <v>143</v>
      </c>
      <c r="C30" s="3" t="s">
        <v>187</v>
      </c>
      <c r="D30" s="3" t="s">
        <v>234</v>
      </c>
      <c r="E30" s="2" t="s">
        <v>359</v>
      </c>
      <c r="F30" s="29" t="str">
        <f>_xlfn.XLOOKUP(B30,'Filter Data'!$A$1:$A$16,'Filter Data'!$M$1:$M$16," ")</f>
        <v>BWP</v>
      </c>
      <c r="G30" s="5">
        <f>SUMIFS('Complete Nutrition Data'!$Q:$Q,'Complete Nutrition Data'!$B:$B,$B30,'Complete Nutrition Data'!$F:$F,$C30,'Complete Nutrition Data'!$G:$G,$D30,'Complete Nutrition Data'!$C:$C,$G$10,'Complete Nutrition Data'!$J:$J,"Indirect")</f>
        <v>0</v>
      </c>
      <c r="H30" s="5">
        <f>SUMIFS('Complete Nutrition Data'!$Q:$Q,'Complete Nutrition Data'!$B:$B,$B30,'Complete Nutrition Data'!$F:$F,$C30,'Complete Nutrition Data'!$G:$G,$D30,'Complete Nutrition Data'!$C:$C,$H$10,'Complete Nutrition Data'!$J:$J,"Indirect")</f>
        <v>0</v>
      </c>
      <c r="I30" s="5">
        <f>SUMIFS('Complete Nutrition Data'!$Q:$Q,'Complete Nutrition Data'!$B:$B,$B30,'Complete Nutrition Data'!$F:$F,$C30,'Complete Nutrition Data'!$G:$G,$D30,'Complete Nutrition Data'!$C:$C,$I$10,'Complete Nutrition Data'!$J:$J,"Indirect")</f>
        <v>0</v>
      </c>
      <c r="J30" s="5">
        <f>SUMIFS('Complete Nutrition Data'!$Q:$Q,'Complete Nutrition Data'!$B:$B,$B30,'Complete Nutrition Data'!$F:$F,$C30,'Complete Nutrition Data'!$G:$G,$D30,'Complete Nutrition Data'!$C:$C,$J$10,'Complete Nutrition Data'!$J:$J,"Indirect")</f>
        <v>0</v>
      </c>
      <c r="K30" s="5">
        <f>SUMIFS('Complete Nutrition Data'!$Q:$Q,'Complete Nutrition Data'!$B:$B,$B30,'Complete Nutrition Data'!$F:$F,$C30,'Complete Nutrition Data'!$G:$G,$D30,'Complete Nutrition Data'!$C:$C,$K$10,'Complete Nutrition Data'!$J:$J,"Indirect")</f>
        <v>0</v>
      </c>
      <c r="L30" s="5">
        <f>SUMIFS('Complete Nutrition Data'!$Q:$Q,'Complete Nutrition Data'!$B:$B,$B30,'Complete Nutrition Data'!$F:$F,$C30,'Complete Nutrition Data'!$G:$G,$D30,'Complete Nutrition Data'!$C:$C,$L$10,'Complete Nutrition Data'!$J:$J,"Indirect")</f>
        <v>0</v>
      </c>
      <c r="M30" s="5">
        <f>SUMIFS('Complete Nutrition Data'!$Q:$Q,'Complete Nutrition Data'!$B:$B,$B30,'Complete Nutrition Data'!$F:$F,$C30,'Complete Nutrition Data'!$G:$G,$D30,'Complete Nutrition Data'!$C:$C,$M$10,'Complete Nutrition Data'!$J:$J,"Indirect")</f>
        <v>0</v>
      </c>
      <c r="N30" s="5">
        <f t="shared" si="0"/>
        <v>0</v>
      </c>
      <c r="O30" s="5"/>
      <c r="P30" s="32"/>
      <c r="Q30" s="19"/>
      <c r="R30" s="19"/>
      <c r="S30" s="19"/>
      <c r="T30" s="19"/>
      <c r="U30" s="19"/>
      <c r="V30" s="19"/>
      <c r="W30" s="19"/>
      <c r="X30" s="19"/>
      <c r="Y30" s="19"/>
      <c r="Z30" s="19"/>
      <c r="AA30" s="19"/>
      <c r="AB30" s="19"/>
      <c r="AC30" s="19"/>
      <c r="AD30" s="19"/>
    </row>
    <row r="31" spans="2:30" outlineLevel="1">
      <c r="B31" s="2" t="s">
        <v>143</v>
      </c>
      <c r="C31" s="4" t="s">
        <v>233</v>
      </c>
      <c r="D31" s="4" t="s">
        <v>356</v>
      </c>
      <c r="E31" s="2" t="s">
        <v>359</v>
      </c>
      <c r="F31" s="29" t="str">
        <f>_xlfn.XLOOKUP(B31,'Filter Data'!$A$1:$A$16,'Filter Data'!$M$1:$M$16," ")</f>
        <v>BWP</v>
      </c>
      <c r="G31" s="5">
        <f>SUMIFS('Complete Nutrition Data'!$Q:$Q,'Complete Nutrition Data'!$B:$B,$B31,'Complete Nutrition Data'!$F:$F,$C31,'Complete Nutrition Data'!$G:$G,$D31,'Complete Nutrition Data'!$C:$C,$G$10,'Complete Nutrition Data'!$J:$J,"Indirect")</f>
        <v>0</v>
      </c>
      <c r="H31" s="5">
        <f>SUMIFS('Complete Nutrition Data'!$Q:$Q,'Complete Nutrition Data'!$B:$B,$B31,'Complete Nutrition Data'!$F:$F,$C31,'Complete Nutrition Data'!$G:$G,$D31,'Complete Nutrition Data'!$C:$C,$H$10,'Complete Nutrition Data'!$J:$J,"Indirect")</f>
        <v>0</v>
      </c>
      <c r="I31" s="5">
        <f>SUMIFS('Complete Nutrition Data'!$Q:$Q,'Complete Nutrition Data'!$B:$B,$B31,'Complete Nutrition Data'!$F:$F,$C31,'Complete Nutrition Data'!$G:$G,$D31,'Complete Nutrition Data'!$C:$C,$I$10,'Complete Nutrition Data'!$J:$J,"Indirect")</f>
        <v>0</v>
      </c>
      <c r="J31" s="5">
        <f>SUMIFS('Complete Nutrition Data'!$Q:$Q,'Complete Nutrition Data'!$B:$B,$B31,'Complete Nutrition Data'!$F:$F,$C31,'Complete Nutrition Data'!$G:$G,$D31,'Complete Nutrition Data'!$C:$C,$J$10,'Complete Nutrition Data'!$J:$J,"Indirect")</f>
        <v>0</v>
      </c>
      <c r="K31" s="5">
        <f>SUMIFS('Complete Nutrition Data'!$Q:$Q,'Complete Nutrition Data'!$B:$B,$B31,'Complete Nutrition Data'!$F:$F,$C31,'Complete Nutrition Data'!$G:$G,$D31,'Complete Nutrition Data'!$C:$C,$K$10,'Complete Nutrition Data'!$J:$J,"Indirect")</f>
        <v>0</v>
      </c>
      <c r="L31" s="5">
        <f>SUMIFS('Complete Nutrition Data'!$Q:$Q,'Complete Nutrition Data'!$B:$B,$B31,'Complete Nutrition Data'!$F:$F,$C31,'Complete Nutrition Data'!$G:$G,$D31,'Complete Nutrition Data'!$C:$C,$L$10,'Complete Nutrition Data'!$J:$J,"Indirect")</f>
        <v>0</v>
      </c>
      <c r="M31" s="5">
        <f>SUMIFS('Complete Nutrition Data'!$Q:$Q,'Complete Nutrition Data'!$B:$B,$B31,'Complete Nutrition Data'!$F:$F,$C31,'Complete Nutrition Data'!$G:$G,$D31,'Complete Nutrition Data'!$C:$C,$M$10,'Complete Nutrition Data'!$J:$J,"Indirect")</f>
        <v>0</v>
      </c>
      <c r="N31" s="5">
        <f t="shared" si="0"/>
        <v>0</v>
      </c>
      <c r="O31" s="5"/>
      <c r="P31" s="32"/>
      <c r="Q31" s="19"/>
      <c r="R31" s="19"/>
      <c r="S31" s="19"/>
      <c r="T31" s="19"/>
      <c r="U31" s="19"/>
      <c r="V31" s="19"/>
      <c r="W31" s="19"/>
      <c r="X31" s="19"/>
      <c r="Y31" s="19"/>
      <c r="Z31" s="19"/>
      <c r="AA31" s="19"/>
      <c r="AB31" s="19"/>
      <c r="AC31" s="19"/>
      <c r="AD31" s="19"/>
    </row>
    <row r="32" spans="2:30" outlineLevel="1">
      <c r="B32" s="2" t="s">
        <v>143</v>
      </c>
      <c r="C32" s="3" t="s">
        <v>229</v>
      </c>
      <c r="D32" s="3" t="s">
        <v>350</v>
      </c>
      <c r="E32" s="2" t="s">
        <v>359</v>
      </c>
      <c r="F32" s="29" t="str">
        <f>_xlfn.XLOOKUP(B32,'Filter Data'!$A$1:$A$16,'Filter Data'!$M$1:$M$16," ")</f>
        <v>BWP</v>
      </c>
      <c r="G32" s="5">
        <f>SUMIFS('Complete Nutrition Data'!$Q:$Q,'Complete Nutrition Data'!$B:$B,$B32,'Complete Nutrition Data'!$F:$F,$C32,'Complete Nutrition Data'!$G:$G,$D32,'Complete Nutrition Data'!$C:$C,$G$10,'Complete Nutrition Data'!$J:$J,"Indirect")</f>
        <v>0</v>
      </c>
      <c r="H32" s="5">
        <f>SUMIFS('Complete Nutrition Data'!$Q:$Q,'Complete Nutrition Data'!$B:$B,$B32,'Complete Nutrition Data'!$F:$F,$C32,'Complete Nutrition Data'!$G:$G,$D32,'Complete Nutrition Data'!$C:$C,$H$10,'Complete Nutrition Data'!$J:$J,"Indirect")</f>
        <v>0</v>
      </c>
      <c r="I32" s="5">
        <f>SUMIFS('Complete Nutrition Data'!$Q:$Q,'Complete Nutrition Data'!$B:$B,$B32,'Complete Nutrition Data'!$F:$F,$C32,'Complete Nutrition Data'!$G:$G,$D32,'Complete Nutrition Data'!$C:$C,$I$10,'Complete Nutrition Data'!$J:$J,"Indirect")</f>
        <v>0</v>
      </c>
      <c r="J32" s="5">
        <f>SUMIFS('Complete Nutrition Data'!$Q:$Q,'Complete Nutrition Data'!$B:$B,$B32,'Complete Nutrition Data'!$F:$F,$C32,'Complete Nutrition Data'!$G:$G,$D32,'Complete Nutrition Data'!$C:$C,$J$10,'Complete Nutrition Data'!$J:$J,"Indirect")</f>
        <v>0</v>
      </c>
      <c r="K32" s="5">
        <f>SUMIFS('Complete Nutrition Data'!$Q:$Q,'Complete Nutrition Data'!$B:$B,$B32,'Complete Nutrition Data'!$F:$F,$C32,'Complete Nutrition Data'!$G:$G,$D32,'Complete Nutrition Data'!$C:$C,$K$10,'Complete Nutrition Data'!$J:$J,"Indirect")</f>
        <v>0</v>
      </c>
      <c r="L32" s="5">
        <f>SUMIFS('Complete Nutrition Data'!$Q:$Q,'Complete Nutrition Data'!$B:$B,$B32,'Complete Nutrition Data'!$F:$F,$C32,'Complete Nutrition Data'!$G:$G,$D32,'Complete Nutrition Data'!$C:$C,$L$10,'Complete Nutrition Data'!$J:$J,"Indirect")</f>
        <v>0</v>
      </c>
      <c r="M32" s="5">
        <f>SUMIFS('Complete Nutrition Data'!$Q:$Q,'Complete Nutrition Data'!$B:$B,$B32,'Complete Nutrition Data'!$F:$F,$C32,'Complete Nutrition Data'!$G:$G,$D32,'Complete Nutrition Data'!$C:$C,$M$10,'Complete Nutrition Data'!$J:$J,"Indirect")</f>
        <v>0</v>
      </c>
      <c r="N32" s="5">
        <f t="shared" si="0"/>
        <v>0</v>
      </c>
      <c r="O32" s="5"/>
      <c r="P32" s="32"/>
      <c r="Q32" s="19"/>
      <c r="R32" s="19"/>
      <c r="S32" s="19"/>
      <c r="T32" s="19"/>
      <c r="U32" s="19"/>
      <c r="V32" s="19"/>
      <c r="W32" s="19"/>
      <c r="X32" s="19"/>
      <c r="Y32" s="19"/>
      <c r="Z32" s="19"/>
      <c r="AA32" s="19"/>
      <c r="AB32" s="19"/>
      <c r="AC32" s="19"/>
      <c r="AD32" s="19"/>
    </row>
    <row r="33" spans="2:30" outlineLevel="1">
      <c r="B33" s="2" t="s">
        <v>143</v>
      </c>
      <c r="C33" s="4" t="s">
        <v>229</v>
      </c>
      <c r="D33" s="4" t="s">
        <v>351</v>
      </c>
      <c r="E33" s="2" t="s">
        <v>359</v>
      </c>
      <c r="F33" s="29" t="str">
        <f>_xlfn.XLOOKUP(B33,'Filter Data'!$A$1:$A$16,'Filter Data'!$M$1:$M$16," ")</f>
        <v>BWP</v>
      </c>
      <c r="G33" s="5">
        <f>SUMIFS('Complete Nutrition Data'!$Q:$Q,'Complete Nutrition Data'!$B:$B,$B33,'Complete Nutrition Data'!$F:$F,$C33,'Complete Nutrition Data'!$G:$G,$D33,'Complete Nutrition Data'!$C:$C,$G$10,'Complete Nutrition Data'!$J:$J,"Indirect")</f>
        <v>0</v>
      </c>
      <c r="H33" s="5">
        <f>SUMIFS('Complete Nutrition Data'!$Q:$Q,'Complete Nutrition Data'!$B:$B,$B33,'Complete Nutrition Data'!$F:$F,$C33,'Complete Nutrition Data'!$G:$G,$D33,'Complete Nutrition Data'!$C:$C,$H$10,'Complete Nutrition Data'!$J:$J,"Indirect")</f>
        <v>0</v>
      </c>
      <c r="I33" s="5">
        <f>SUMIFS('Complete Nutrition Data'!$Q:$Q,'Complete Nutrition Data'!$B:$B,$B33,'Complete Nutrition Data'!$F:$F,$C33,'Complete Nutrition Data'!$G:$G,$D33,'Complete Nutrition Data'!$C:$C,$I$10,'Complete Nutrition Data'!$J:$J,"Indirect")</f>
        <v>0</v>
      </c>
      <c r="J33" s="5">
        <f>SUMIFS('Complete Nutrition Data'!$Q:$Q,'Complete Nutrition Data'!$B:$B,$B33,'Complete Nutrition Data'!$F:$F,$C33,'Complete Nutrition Data'!$G:$G,$D33,'Complete Nutrition Data'!$C:$C,$J$10,'Complete Nutrition Data'!$J:$J,"Indirect")</f>
        <v>0</v>
      </c>
      <c r="K33" s="5">
        <f>SUMIFS('Complete Nutrition Data'!$Q:$Q,'Complete Nutrition Data'!$B:$B,$B33,'Complete Nutrition Data'!$F:$F,$C33,'Complete Nutrition Data'!$G:$G,$D33,'Complete Nutrition Data'!$C:$C,$K$10,'Complete Nutrition Data'!$J:$J,"Indirect")</f>
        <v>0</v>
      </c>
      <c r="L33" s="5">
        <f>SUMIFS('Complete Nutrition Data'!$Q:$Q,'Complete Nutrition Data'!$B:$B,$B33,'Complete Nutrition Data'!$F:$F,$C33,'Complete Nutrition Data'!$G:$G,$D33,'Complete Nutrition Data'!$C:$C,$L$10,'Complete Nutrition Data'!$J:$J,"Indirect")</f>
        <v>0</v>
      </c>
      <c r="M33" s="5">
        <f>SUMIFS('Complete Nutrition Data'!$Q:$Q,'Complete Nutrition Data'!$B:$B,$B33,'Complete Nutrition Data'!$F:$F,$C33,'Complete Nutrition Data'!$G:$G,$D33,'Complete Nutrition Data'!$C:$C,$M$10,'Complete Nutrition Data'!$J:$J,"Indirect")</f>
        <v>0</v>
      </c>
      <c r="N33" s="5">
        <f t="shared" si="0"/>
        <v>0</v>
      </c>
      <c r="O33" s="5"/>
      <c r="P33" s="32"/>
      <c r="Q33" s="19"/>
      <c r="R33" s="19"/>
      <c r="S33" s="19"/>
      <c r="T33" s="19"/>
      <c r="U33" s="19"/>
      <c r="V33" s="19"/>
      <c r="W33" s="19"/>
      <c r="X33" s="19"/>
      <c r="Y33" s="19"/>
      <c r="Z33" s="19"/>
      <c r="AA33" s="19"/>
      <c r="AB33" s="19"/>
      <c r="AC33" s="19"/>
      <c r="AD33" s="19"/>
    </row>
    <row r="34" spans="2:30" outlineLevel="1">
      <c r="B34" s="2" t="s">
        <v>143</v>
      </c>
      <c r="C34" s="4" t="s">
        <v>229</v>
      </c>
      <c r="D34" s="3" t="s">
        <v>349</v>
      </c>
      <c r="E34" s="2" t="s">
        <v>359</v>
      </c>
      <c r="F34" s="29" t="str">
        <f>_xlfn.XLOOKUP(B34,'Filter Data'!$A$1:$A$16,'Filter Data'!$M$1:$M$16," ")</f>
        <v>BWP</v>
      </c>
      <c r="G34" s="5">
        <f>SUMIFS('Complete Nutrition Data'!$Q:$Q,'Complete Nutrition Data'!$B:$B,$B34,'Complete Nutrition Data'!$F:$F,$C34,'Complete Nutrition Data'!$G:$G,$D34,'Complete Nutrition Data'!$C:$C,$G$10,'Complete Nutrition Data'!$J:$J,"Indirect")</f>
        <v>0</v>
      </c>
      <c r="H34" s="5">
        <f>SUMIFS('Complete Nutrition Data'!$Q:$Q,'Complete Nutrition Data'!$B:$B,$B34,'Complete Nutrition Data'!$F:$F,$C34,'Complete Nutrition Data'!$G:$G,$D34,'Complete Nutrition Data'!$C:$C,$H$10,'Complete Nutrition Data'!$J:$J,"Indirect")</f>
        <v>0</v>
      </c>
      <c r="I34" s="5">
        <f>SUMIFS('Complete Nutrition Data'!$Q:$Q,'Complete Nutrition Data'!$B:$B,$B34,'Complete Nutrition Data'!$F:$F,$C34,'Complete Nutrition Data'!$G:$G,$D34,'Complete Nutrition Data'!$C:$C,$I$10,'Complete Nutrition Data'!$J:$J,"Indirect")</f>
        <v>0</v>
      </c>
      <c r="J34" s="5">
        <f>SUMIFS('Complete Nutrition Data'!$Q:$Q,'Complete Nutrition Data'!$B:$B,$B34,'Complete Nutrition Data'!$F:$F,$C34,'Complete Nutrition Data'!$G:$G,$D34,'Complete Nutrition Data'!$C:$C,$J$10,'Complete Nutrition Data'!$J:$J,"Indirect")</f>
        <v>0</v>
      </c>
      <c r="K34" s="5">
        <f>SUMIFS('Complete Nutrition Data'!$Q:$Q,'Complete Nutrition Data'!$B:$B,$B34,'Complete Nutrition Data'!$F:$F,$C34,'Complete Nutrition Data'!$G:$G,$D34,'Complete Nutrition Data'!$C:$C,$K$10,'Complete Nutrition Data'!$J:$J,"Indirect")</f>
        <v>0</v>
      </c>
      <c r="L34" s="5">
        <f>SUMIFS('Complete Nutrition Data'!$Q:$Q,'Complete Nutrition Data'!$B:$B,$B34,'Complete Nutrition Data'!$F:$F,$C34,'Complete Nutrition Data'!$G:$G,$D34,'Complete Nutrition Data'!$C:$C,$L$10,'Complete Nutrition Data'!$J:$J,"Indirect")</f>
        <v>0</v>
      </c>
      <c r="M34" s="5">
        <f>SUMIFS('Complete Nutrition Data'!$Q:$Q,'Complete Nutrition Data'!$B:$B,$B34,'Complete Nutrition Data'!$F:$F,$C34,'Complete Nutrition Data'!$G:$G,$D34,'Complete Nutrition Data'!$C:$C,$M$10,'Complete Nutrition Data'!$J:$J,"Indirect")</f>
        <v>0</v>
      </c>
      <c r="N34" s="5">
        <f t="shared" si="0"/>
        <v>0</v>
      </c>
      <c r="O34" s="5"/>
      <c r="P34" s="32"/>
      <c r="Q34" s="19"/>
      <c r="R34" s="19"/>
      <c r="S34" s="19"/>
      <c r="T34" s="19"/>
      <c r="U34" s="19"/>
      <c r="V34" s="19"/>
      <c r="W34" s="19"/>
      <c r="X34" s="19"/>
      <c r="Y34" s="19"/>
      <c r="Z34" s="19"/>
      <c r="AA34" s="19"/>
      <c r="AB34" s="19"/>
      <c r="AC34" s="19"/>
      <c r="AD34" s="19"/>
    </row>
    <row r="35" spans="2:30" outlineLevel="1">
      <c r="B35" s="6" t="s">
        <v>141</v>
      </c>
      <c r="C35" s="4" t="s">
        <v>109</v>
      </c>
      <c r="D35" s="4" t="s">
        <v>222</v>
      </c>
      <c r="E35" s="2" t="s">
        <v>359</v>
      </c>
      <c r="F35" s="29" t="str">
        <f>_xlfn.XLOOKUP(B35,'Filter Data'!$A$1:$A$16,'Filter Data'!$M$1:$M$16," ")</f>
        <v>CDF</v>
      </c>
      <c r="G35" s="5">
        <f>SUMIFS('Complete Nutrition Data'!$Q:$Q,'Complete Nutrition Data'!$B:$B,$B35,'Complete Nutrition Data'!$F:$F,$C35,'Complete Nutrition Data'!$G:$G,$D35,'Complete Nutrition Data'!$C:$C,$G$10,'Complete Nutrition Data'!$J:$J,"Indirect")</f>
        <v>0</v>
      </c>
      <c r="H35" s="5">
        <f>SUMIFS('Complete Nutrition Data'!$Q:$Q,'Complete Nutrition Data'!$B:$B,$B35,'Complete Nutrition Data'!$F:$F,$C35,'Complete Nutrition Data'!$G:$G,$D35,'Complete Nutrition Data'!$C:$C,$H$10,'Complete Nutrition Data'!$J:$J,"Indirect")</f>
        <v>0</v>
      </c>
      <c r="I35" s="5">
        <f>SUMIFS('Complete Nutrition Data'!$Q:$Q,'Complete Nutrition Data'!$B:$B,$B35,'Complete Nutrition Data'!$F:$F,$C35,'Complete Nutrition Data'!$G:$G,$D35,'Complete Nutrition Data'!$C:$C,$I$10,'Complete Nutrition Data'!$J:$J,"Indirect")</f>
        <v>0</v>
      </c>
      <c r="J35" s="5">
        <f>SUMIFS('Complete Nutrition Data'!$Q:$Q,'Complete Nutrition Data'!$B:$B,$B35,'Complete Nutrition Data'!$F:$F,$C35,'Complete Nutrition Data'!$G:$G,$D35,'Complete Nutrition Data'!$C:$C,$J$10,'Complete Nutrition Data'!$J:$J,"Indirect")</f>
        <v>0</v>
      </c>
      <c r="K35" s="5">
        <f>SUMIFS('Complete Nutrition Data'!$Q:$Q,'Complete Nutrition Data'!$B:$B,$B35,'Complete Nutrition Data'!$F:$F,$C35,'Complete Nutrition Data'!$G:$G,$D35,'Complete Nutrition Data'!$C:$C,$K$10,'Complete Nutrition Data'!$J:$J,"Indirect")</f>
        <v>0</v>
      </c>
      <c r="L35" s="5">
        <f>SUMIFS('Complete Nutrition Data'!$Q:$Q,'Complete Nutrition Data'!$B:$B,$B35,'Complete Nutrition Data'!$F:$F,$C35,'Complete Nutrition Data'!$G:$G,$D35,'Complete Nutrition Data'!$C:$C,$L$10,'Complete Nutrition Data'!$J:$J,"Indirect")</f>
        <v>0</v>
      </c>
      <c r="M35" s="5">
        <f>SUMIFS('Complete Nutrition Data'!$Q:$Q,'Complete Nutrition Data'!$B:$B,$B35,'Complete Nutrition Data'!$F:$F,$C35,'Complete Nutrition Data'!$G:$G,$D35,'Complete Nutrition Data'!$C:$C,$M$10,'Complete Nutrition Data'!$J:$J,"Indirect")</f>
        <v>0</v>
      </c>
      <c r="N35" s="5">
        <f t="shared" si="0"/>
        <v>0</v>
      </c>
      <c r="O35" s="5"/>
      <c r="P35" s="32"/>
      <c r="Q35" s="19"/>
      <c r="R35" s="19"/>
      <c r="S35" s="19"/>
      <c r="T35" s="19"/>
      <c r="U35" s="19"/>
      <c r="V35" s="19"/>
      <c r="W35" s="19"/>
      <c r="X35" s="19"/>
      <c r="Y35" s="19"/>
      <c r="Z35" s="19"/>
      <c r="AA35" s="19"/>
      <c r="AB35" s="19"/>
      <c r="AC35" s="19"/>
      <c r="AD35" s="19"/>
    </row>
    <row r="36" spans="2:30" outlineLevel="1">
      <c r="B36" s="6" t="s">
        <v>141</v>
      </c>
      <c r="C36" s="3" t="s">
        <v>109</v>
      </c>
      <c r="D36" s="3" t="s">
        <v>234</v>
      </c>
      <c r="E36" s="2" t="s">
        <v>359</v>
      </c>
      <c r="F36" s="29" t="str">
        <f>_xlfn.XLOOKUP(B36,'Filter Data'!$A$1:$A$16,'Filter Data'!$M$1:$M$16," ")</f>
        <v>CDF</v>
      </c>
      <c r="G36" s="5">
        <f>SUMIFS('Complete Nutrition Data'!$Q:$Q,'Complete Nutrition Data'!$B:$B,$B36,'Complete Nutrition Data'!$F:$F,$C36,'Complete Nutrition Data'!$G:$G,$D36,'Complete Nutrition Data'!$C:$C,$G$10,'Complete Nutrition Data'!$J:$J,"Indirect")</f>
        <v>0</v>
      </c>
      <c r="H36" s="5">
        <f>SUMIFS('Complete Nutrition Data'!$Q:$Q,'Complete Nutrition Data'!$B:$B,$B36,'Complete Nutrition Data'!$F:$F,$C36,'Complete Nutrition Data'!$G:$G,$D36,'Complete Nutrition Data'!$C:$C,$H$10,'Complete Nutrition Data'!$J:$J,"Indirect")</f>
        <v>0</v>
      </c>
      <c r="I36" s="5">
        <f>SUMIFS('Complete Nutrition Data'!$Q:$Q,'Complete Nutrition Data'!$B:$B,$B36,'Complete Nutrition Data'!$F:$F,$C36,'Complete Nutrition Data'!$G:$G,$D36,'Complete Nutrition Data'!$C:$C,$I$10,'Complete Nutrition Data'!$J:$J,"Indirect")</f>
        <v>0</v>
      </c>
      <c r="J36" s="5">
        <f>SUMIFS('Complete Nutrition Data'!$Q:$Q,'Complete Nutrition Data'!$B:$B,$B36,'Complete Nutrition Data'!$F:$F,$C36,'Complete Nutrition Data'!$G:$G,$D36,'Complete Nutrition Data'!$C:$C,$J$10,'Complete Nutrition Data'!$J:$J,"Indirect")</f>
        <v>0</v>
      </c>
      <c r="K36" s="5">
        <f>SUMIFS('Complete Nutrition Data'!$Q:$Q,'Complete Nutrition Data'!$B:$B,$B36,'Complete Nutrition Data'!$F:$F,$C36,'Complete Nutrition Data'!$G:$G,$D36,'Complete Nutrition Data'!$C:$C,$K$10,'Complete Nutrition Data'!$J:$J,"Indirect")</f>
        <v>0</v>
      </c>
      <c r="L36" s="5">
        <f>SUMIFS('Complete Nutrition Data'!$Q:$Q,'Complete Nutrition Data'!$B:$B,$B36,'Complete Nutrition Data'!$F:$F,$C36,'Complete Nutrition Data'!$G:$G,$D36,'Complete Nutrition Data'!$C:$C,$L$10,'Complete Nutrition Data'!$J:$J,"Indirect")</f>
        <v>0</v>
      </c>
      <c r="M36" s="5">
        <f>SUMIFS('Complete Nutrition Data'!$Q:$Q,'Complete Nutrition Data'!$B:$B,$B36,'Complete Nutrition Data'!$F:$F,$C36,'Complete Nutrition Data'!$G:$G,$D36,'Complete Nutrition Data'!$C:$C,$M$10,'Complete Nutrition Data'!$J:$J,"Indirect")</f>
        <v>0</v>
      </c>
      <c r="N36" s="5">
        <f t="shared" si="0"/>
        <v>0</v>
      </c>
      <c r="O36" s="5"/>
      <c r="P36" s="32"/>
      <c r="Q36" s="19"/>
      <c r="R36" s="19"/>
      <c r="S36" s="19"/>
      <c r="T36" s="19"/>
      <c r="U36" s="19"/>
      <c r="V36" s="19"/>
      <c r="W36" s="19"/>
      <c r="X36" s="19"/>
      <c r="Y36" s="19"/>
      <c r="Z36" s="19"/>
      <c r="AA36" s="19"/>
      <c r="AB36" s="19"/>
      <c r="AC36" s="19"/>
      <c r="AD36" s="19"/>
    </row>
    <row r="37" spans="2:30" outlineLevel="1">
      <c r="B37" s="2" t="s">
        <v>141</v>
      </c>
      <c r="C37" s="3" t="s">
        <v>275</v>
      </c>
      <c r="D37" s="3" t="s">
        <v>382</v>
      </c>
      <c r="E37" s="2" t="s">
        <v>359</v>
      </c>
      <c r="F37" s="29" t="str">
        <f>_xlfn.XLOOKUP(B37,'Filter Data'!$A$1:$A$16,'Filter Data'!$M$1:$M$16," ")</f>
        <v>CDF</v>
      </c>
      <c r="G37" s="5">
        <f>SUMIFS('Complete Nutrition Data'!$Q:$Q,'Complete Nutrition Data'!$B:$B,$B37,'Complete Nutrition Data'!$F:$F,$C37,'Complete Nutrition Data'!$G:$G,$D37,'Complete Nutrition Data'!$C:$C,$G$10,'Complete Nutrition Data'!$J:$J,"Indirect")</f>
        <v>0</v>
      </c>
      <c r="H37" s="5">
        <f>SUMIFS('Complete Nutrition Data'!$Q:$Q,'Complete Nutrition Data'!$B:$B,$B37,'Complete Nutrition Data'!$F:$F,$C37,'Complete Nutrition Data'!$G:$G,$D37,'Complete Nutrition Data'!$C:$C,$H$10,'Complete Nutrition Data'!$J:$J,"Indirect")</f>
        <v>7880045400</v>
      </c>
      <c r="I37" s="5">
        <f>SUMIFS('Complete Nutrition Data'!$Q:$Q,'Complete Nutrition Data'!$B:$B,$B37,'Complete Nutrition Data'!$F:$F,$C37,'Complete Nutrition Data'!$G:$G,$D37,'Complete Nutrition Data'!$C:$C,$I$10,'Complete Nutrition Data'!$J:$J,"Indirect")</f>
        <v>7518463405</v>
      </c>
      <c r="J37" s="5">
        <f>SUMIFS('Complete Nutrition Data'!$Q:$Q,'Complete Nutrition Data'!$B:$B,$B37,'Complete Nutrition Data'!$F:$F,$C37,'Complete Nutrition Data'!$G:$G,$D37,'Complete Nutrition Data'!$C:$C,$J$10,'Complete Nutrition Data'!$J:$J,"Indirect")</f>
        <v>0</v>
      </c>
      <c r="K37" s="5">
        <f>SUMIFS('Complete Nutrition Data'!$Q:$Q,'Complete Nutrition Data'!$B:$B,$B37,'Complete Nutrition Data'!$F:$F,$C37,'Complete Nutrition Data'!$G:$G,$D37,'Complete Nutrition Data'!$C:$C,$K$10,'Complete Nutrition Data'!$J:$J,"Indirect")</f>
        <v>0</v>
      </c>
      <c r="L37" s="5">
        <f>SUMIFS('Complete Nutrition Data'!$Q:$Q,'Complete Nutrition Data'!$B:$B,$B37,'Complete Nutrition Data'!$F:$F,$C37,'Complete Nutrition Data'!$G:$G,$D37,'Complete Nutrition Data'!$C:$C,$L$10,'Complete Nutrition Data'!$J:$J,"Indirect")</f>
        <v>0</v>
      </c>
      <c r="M37" s="5">
        <f>SUMIFS('Complete Nutrition Data'!$Q:$Q,'Complete Nutrition Data'!$B:$B,$B37,'Complete Nutrition Data'!$F:$F,$C37,'Complete Nutrition Data'!$G:$G,$D37,'Complete Nutrition Data'!$C:$C,$M$10,'Complete Nutrition Data'!$J:$J,"Indirect")</f>
        <v>0</v>
      </c>
      <c r="N37" s="5">
        <f t="shared" si="0"/>
        <v>15398508805</v>
      </c>
      <c r="O37" s="5"/>
      <c r="P37" s="32"/>
      <c r="Q37" s="19"/>
      <c r="R37" s="19"/>
      <c r="S37" s="19"/>
      <c r="T37" s="19"/>
      <c r="U37" s="19"/>
      <c r="V37" s="19"/>
      <c r="W37" s="19"/>
      <c r="X37" s="19"/>
      <c r="Y37" s="19"/>
      <c r="Z37" s="19"/>
      <c r="AA37" s="19"/>
      <c r="AB37" s="19"/>
      <c r="AC37" s="19"/>
      <c r="AD37" s="19"/>
    </row>
    <row r="38" spans="2:30" outlineLevel="1">
      <c r="B38" s="2" t="s">
        <v>141</v>
      </c>
      <c r="C38" s="3" t="s">
        <v>232</v>
      </c>
      <c r="D38" s="3" t="s">
        <v>405</v>
      </c>
      <c r="E38" s="2" t="s">
        <v>359</v>
      </c>
      <c r="F38" s="29" t="str">
        <f>_xlfn.XLOOKUP(B38,'Filter Data'!$A$1:$A$16,'Filter Data'!$M$1:$M$16," ")</f>
        <v>CDF</v>
      </c>
      <c r="G38" s="5">
        <f>SUMIFS('Complete Nutrition Data'!$Q:$Q,'Complete Nutrition Data'!$B:$B,$B38,'Complete Nutrition Data'!$F:$F,$C38,'Complete Nutrition Data'!$G:$G,$D38,'Complete Nutrition Data'!$C:$C,$G$10,'Complete Nutrition Data'!$J:$J,"Indirect")</f>
        <v>0</v>
      </c>
      <c r="H38" s="5">
        <f>SUMIFS('Complete Nutrition Data'!$Q:$Q,'Complete Nutrition Data'!$B:$B,$B38,'Complete Nutrition Data'!$F:$F,$C38,'Complete Nutrition Data'!$G:$G,$D38,'Complete Nutrition Data'!$C:$C,$H$10,'Complete Nutrition Data'!$J:$J,"Indirect")</f>
        <v>6387226521</v>
      </c>
      <c r="I38" s="5">
        <f>SUMIFS('Complete Nutrition Data'!$Q:$Q,'Complete Nutrition Data'!$B:$B,$B38,'Complete Nutrition Data'!$F:$F,$C38,'Complete Nutrition Data'!$G:$G,$D38,'Complete Nutrition Data'!$C:$C,$I$10,'Complete Nutrition Data'!$J:$J,"Indirect")</f>
        <v>7604093892</v>
      </c>
      <c r="J38" s="5">
        <f>SUMIFS('Complete Nutrition Data'!$Q:$Q,'Complete Nutrition Data'!$B:$B,$B38,'Complete Nutrition Data'!$F:$F,$C38,'Complete Nutrition Data'!$G:$G,$D38,'Complete Nutrition Data'!$C:$C,$J$10,'Complete Nutrition Data'!$J:$J,"Indirect")</f>
        <v>0</v>
      </c>
      <c r="K38" s="5">
        <f>SUMIFS('Complete Nutrition Data'!$Q:$Q,'Complete Nutrition Data'!$B:$B,$B38,'Complete Nutrition Data'!$F:$F,$C38,'Complete Nutrition Data'!$G:$G,$D38,'Complete Nutrition Data'!$C:$C,$K$10,'Complete Nutrition Data'!$J:$J,"Indirect")</f>
        <v>0</v>
      </c>
      <c r="L38" s="5">
        <f>SUMIFS('Complete Nutrition Data'!$Q:$Q,'Complete Nutrition Data'!$B:$B,$B38,'Complete Nutrition Data'!$F:$F,$C38,'Complete Nutrition Data'!$G:$G,$D38,'Complete Nutrition Data'!$C:$C,$L$10,'Complete Nutrition Data'!$J:$J,"Indirect")</f>
        <v>0</v>
      </c>
      <c r="M38" s="5">
        <f>SUMIFS('Complete Nutrition Data'!$Q:$Q,'Complete Nutrition Data'!$B:$B,$B38,'Complete Nutrition Data'!$F:$F,$C38,'Complete Nutrition Data'!$G:$G,$D38,'Complete Nutrition Data'!$C:$C,$M$10,'Complete Nutrition Data'!$J:$J,"Indirect")</f>
        <v>0</v>
      </c>
      <c r="N38" s="5">
        <f t="shared" si="0"/>
        <v>13991320413</v>
      </c>
      <c r="O38" s="5"/>
      <c r="P38" s="32"/>
      <c r="Q38" s="19"/>
      <c r="R38" s="19"/>
      <c r="S38" s="19"/>
      <c r="T38" s="19"/>
      <c r="U38" s="19"/>
      <c r="V38" s="19"/>
      <c r="W38" s="19"/>
      <c r="X38" s="19"/>
      <c r="Y38" s="19"/>
      <c r="Z38" s="19"/>
      <c r="AA38" s="19"/>
      <c r="AB38" s="19"/>
      <c r="AC38" s="19"/>
      <c r="AD38" s="19"/>
    </row>
    <row r="39" spans="2:30" outlineLevel="1">
      <c r="B39" s="2" t="s">
        <v>141</v>
      </c>
      <c r="C39" s="4" t="s">
        <v>232</v>
      </c>
      <c r="D39" s="4" t="s">
        <v>312</v>
      </c>
      <c r="E39" s="2" t="s">
        <v>359</v>
      </c>
      <c r="F39" s="29" t="str">
        <f>_xlfn.XLOOKUP(B39,'Filter Data'!$A$1:$A$16,'Filter Data'!$M$1:$M$16," ")</f>
        <v>CDF</v>
      </c>
      <c r="G39" s="5">
        <f>SUMIFS('Complete Nutrition Data'!$Q:$Q,'Complete Nutrition Data'!$B:$B,$B39,'Complete Nutrition Data'!$F:$F,$C39,'Complete Nutrition Data'!$G:$G,$D39,'Complete Nutrition Data'!$C:$C,$G$10,'Complete Nutrition Data'!$J:$J,"Indirect")</f>
        <v>0</v>
      </c>
      <c r="H39" s="5">
        <f>SUMIFS('Complete Nutrition Data'!$Q:$Q,'Complete Nutrition Data'!$B:$B,$B39,'Complete Nutrition Data'!$F:$F,$C39,'Complete Nutrition Data'!$G:$G,$D39,'Complete Nutrition Data'!$C:$C,$H$10,'Complete Nutrition Data'!$J:$J,"Indirect")</f>
        <v>10307614550</v>
      </c>
      <c r="I39" s="5">
        <f>SUMIFS('Complete Nutrition Data'!$Q:$Q,'Complete Nutrition Data'!$B:$B,$B39,'Complete Nutrition Data'!$F:$F,$C39,'Complete Nutrition Data'!$G:$G,$D39,'Complete Nutrition Data'!$C:$C,$I$10,'Complete Nutrition Data'!$J:$J,"Indirect")</f>
        <v>6426843381</v>
      </c>
      <c r="J39" s="5">
        <f>SUMIFS('Complete Nutrition Data'!$Q:$Q,'Complete Nutrition Data'!$B:$B,$B39,'Complete Nutrition Data'!$F:$F,$C39,'Complete Nutrition Data'!$G:$G,$D39,'Complete Nutrition Data'!$C:$C,$J$10,'Complete Nutrition Data'!$J:$J,"Indirect")</f>
        <v>0</v>
      </c>
      <c r="K39" s="5">
        <f>SUMIFS('Complete Nutrition Data'!$Q:$Q,'Complete Nutrition Data'!$B:$B,$B39,'Complete Nutrition Data'!$F:$F,$C39,'Complete Nutrition Data'!$G:$G,$D39,'Complete Nutrition Data'!$C:$C,$K$10,'Complete Nutrition Data'!$J:$J,"Indirect")</f>
        <v>0</v>
      </c>
      <c r="L39" s="5">
        <f>SUMIFS('Complete Nutrition Data'!$Q:$Q,'Complete Nutrition Data'!$B:$B,$B39,'Complete Nutrition Data'!$F:$F,$C39,'Complete Nutrition Data'!$G:$G,$D39,'Complete Nutrition Data'!$C:$C,$L$10,'Complete Nutrition Data'!$J:$J,"Indirect")</f>
        <v>0</v>
      </c>
      <c r="M39" s="5">
        <f>SUMIFS('Complete Nutrition Data'!$Q:$Q,'Complete Nutrition Data'!$B:$B,$B39,'Complete Nutrition Data'!$F:$F,$C39,'Complete Nutrition Data'!$G:$G,$D39,'Complete Nutrition Data'!$C:$C,$M$10,'Complete Nutrition Data'!$J:$J,"Indirect")</f>
        <v>0</v>
      </c>
      <c r="N39" s="5">
        <f t="shared" si="0"/>
        <v>16734457931</v>
      </c>
      <c r="O39" s="5"/>
      <c r="P39" s="32"/>
      <c r="Q39" s="19"/>
      <c r="R39" s="19"/>
      <c r="S39" s="19"/>
      <c r="T39" s="19"/>
      <c r="U39" s="19"/>
      <c r="V39" s="19"/>
      <c r="W39" s="19"/>
      <c r="X39" s="19"/>
      <c r="Y39" s="19"/>
      <c r="Z39" s="19"/>
      <c r="AA39" s="19"/>
      <c r="AB39" s="19"/>
      <c r="AC39" s="19"/>
      <c r="AD39" s="19"/>
    </row>
    <row r="40" spans="2:30" outlineLevel="1">
      <c r="B40" s="2" t="s">
        <v>141</v>
      </c>
      <c r="C40" s="3" t="s">
        <v>187</v>
      </c>
      <c r="D40" s="3" t="s">
        <v>353</v>
      </c>
      <c r="E40" s="2" t="s">
        <v>359</v>
      </c>
      <c r="F40" s="29" t="str">
        <f>_xlfn.XLOOKUP(B40,'Filter Data'!$A$1:$A$16,'Filter Data'!$M$1:$M$16," ")</f>
        <v>CDF</v>
      </c>
      <c r="G40" s="5">
        <f>SUMIFS('Complete Nutrition Data'!$Q:$Q,'Complete Nutrition Data'!$B:$B,$B40,'Complete Nutrition Data'!$F:$F,$C40,'Complete Nutrition Data'!$G:$G,$D40,'Complete Nutrition Data'!$C:$C,$G$10,'Complete Nutrition Data'!$J:$J,"Indirect")</f>
        <v>0</v>
      </c>
      <c r="H40" s="5">
        <f>SUMIFS('Complete Nutrition Data'!$Q:$Q,'Complete Nutrition Data'!$B:$B,$B40,'Complete Nutrition Data'!$F:$F,$C40,'Complete Nutrition Data'!$G:$G,$D40,'Complete Nutrition Data'!$C:$C,$H$10,'Complete Nutrition Data'!$J:$J,"Indirect")</f>
        <v>0</v>
      </c>
      <c r="I40" s="5">
        <f>SUMIFS('Complete Nutrition Data'!$Q:$Q,'Complete Nutrition Data'!$B:$B,$B40,'Complete Nutrition Data'!$F:$F,$C40,'Complete Nutrition Data'!$G:$G,$D40,'Complete Nutrition Data'!$C:$C,$I$10,'Complete Nutrition Data'!$J:$J,"Indirect")</f>
        <v>0</v>
      </c>
      <c r="J40" s="5">
        <f>SUMIFS('Complete Nutrition Data'!$Q:$Q,'Complete Nutrition Data'!$B:$B,$B40,'Complete Nutrition Data'!$F:$F,$C40,'Complete Nutrition Data'!$G:$G,$D40,'Complete Nutrition Data'!$C:$C,$J$10,'Complete Nutrition Data'!$J:$J,"Indirect")</f>
        <v>0</v>
      </c>
      <c r="K40" s="5">
        <f>SUMIFS('Complete Nutrition Data'!$Q:$Q,'Complete Nutrition Data'!$B:$B,$B40,'Complete Nutrition Data'!$F:$F,$C40,'Complete Nutrition Data'!$G:$G,$D40,'Complete Nutrition Data'!$C:$C,$K$10,'Complete Nutrition Data'!$J:$J,"Indirect")</f>
        <v>0</v>
      </c>
      <c r="L40" s="5">
        <f>SUMIFS('Complete Nutrition Data'!$Q:$Q,'Complete Nutrition Data'!$B:$B,$B40,'Complete Nutrition Data'!$F:$F,$C40,'Complete Nutrition Data'!$G:$G,$D40,'Complete Nutrition Data'!$C:$C,$L$10,'Complete Nutrition Data'!$J:$J,"Indirect")</f>
        <v>0</v>
      </c>
      <c r="M40" s="5">
        <f>SUMIFS('Complete Nutrition Data'!$Q:$Q,'Complete Nutrition Data'!$B:$B,$B40,'Complete Nutrition Data'!$F:$F,$C40,'Complete Nutrition Data'!$G:$G,$D40,'Complete Nutrition Data'!$C:$C,$M$10,'Complete Nutrition Data'!$J:$J,"Indirect")</f>
        <v>0</v>
      </c>
      <c r="N40" s="5">
        <f t="shared" si="0"/>
        <v>0</v>
      </c>
      <c r="O40" s="5"/>
      <c r="P40" s="32"/>
      <c r="Q40" s="19"/>
      <c r="R40" s="19"/>
      <c r="S40" s="19"/>
      <c r="T40" s="19"/>
      <c r="U40" s="19"/>
      <c r="V40" s="19"/>
      <c r="W40" s="19"/>
      <c r="X40" s="19"/>
      <c r="Y40" s="19"/>
      <c r="Z40" s="19"/>
      <c r="AA40" s="19"/>
      <c r="AB40" s="19"/>
      <c r="AC40" s="19"/>
      <c r="AD40" s="19"/>
    </row>
    <row r="41" spans="2:30" outlineLevel="1">
      <c r="B41" s="2" t="s">
        <v>141</v>
      </c>
      <c r="C41" s="4" t="s">
        <v>187</v>
      </c>
      <c r="D41" s="4" t="s">
        <v>382</v>
      </c>
      <c r="E41" s="2" t="s">
        <v>359</v>
      </c>
      <c r="F41" s="29" t="str">
        <f>_xlfn.XLOOKUP(B41,'Filter Data'!$A$1:$A$16,'Filter Data'!$M$1:$M$16," ")</f>
        <v>CDF</v>
      </c>
      <c r="G41" s="5">
        <f>SUMIFS('Complete Nutrition Data'!$Q:$Q,'Complete Nutrition Data'!$B:$B,$B41,'Complete Nutrition Data'!$F:$F,$C41,'Complete Nutrition Data'!$G:$G,$D41,'Complete Nutrition Data'!$C:$C,$G$10,'Complete Nutrition Data'!$J:$J,"Indirect")</f>
        <v>0</v>
      </c>
      <c r="H41" s="5">
        <f>SUMIFS('Complete Nutrition Data'!$Q:$Q,'Complete Nutrition Data'!$B:$B,$B41,'Complete Nutrition Data'!$F:$F,$C41,'Complete Nutrition Data'!$G:$G,$D41,'Complete Nutrition Data'!$C:$C,$H$10,'Complete Nutrition Data'!$J:$J,"Indirect")</f>
        <v>0</v>
      </c>
      <c r="I41" s="5">
        <f>SUMIFS('Complete Nutrition Data'!$Q:$Q,'Complete Nutrition Data'!$B:$B,$B41,'Complete Nutrition Data'!$F:$F,$C41,'Complete Nutrition Data'!$G:$G,$D41,'Complete Nutrition Data'!$C:$C,$I$10,'Complete Nutrition Data'!$J:$J,"Indirect")</f>
        <v>0</v>
      </c>
      <c r="J41" s="5">
        <f>SUMIFS('Complete Nutrition Data'!$Q:$Q,'Complete Nutrition Data'!$B:$B,$B41,'Complete Nutrition Data'!$F:$F,$C41,'Complete Nutrition Data'!$G:$G,$D41,'Complete Nutrition Data'!$C:$C,$J$10,'Complete Nutrition Data'!$J:$J,"Indirect")</f>
        <v>0</v>
      </c>
      <c r="K41" s="5">
        <f>SUMIFS('Complete Nutrition Data'!$Q:$Q,'Complete Nutrition Data'!$B:$B,$B41,'Complete Nutrition Data'!$F:$F,$C41,'Complete Nutrition Data'!$G:$G,$D41,'Complete Nutrition Data'!$C:$C,$K$10,'Complete Nutrition Data'!$J:$J,"Indirect")</f>
        <v>0</v>
      </c>
      <c r="L41" s="5">
        <f>SUMIFS('Complete Nutrition Data'!$Q:$Q,'Complete Nutrition Data'!$B:$B,$B41,'Complete Nutrition Data'!$F:$F,$C41,'Complete Nutrition Data'!$G:$G,$D41,'Complete Nutrition Data'!$C:$C,$L$10,'Complete Nutrition Data'!$J:$J,"Indirect")</f>
        <v>0</v>
      </c>
      <c r="M41" s="5">
        <f>SUMIFS('Complete Nutrition Data'!$Q:$Q,'Complete Nutrition Data'!$B:$B,$B41,'Complete Nutrition Data'!$F:$F,$C41,'Complete Nutrition Data'!$G:$G,$D41,'Complete Nutrition Data'!$C:$C,$M$10,'Complete Nutrition Data'!$J:$J,"Indirect")</f>
        <v>0</v>
      </c>
      <c r="N41" s="5">
        <f t="shared" si="0"/>
        <v>0</v>
      </c>
      <c r="O41" s="5"/>
      <c r="P41" s="32"/>
      <c r="Q41" s="19"/>
      <c r="R41" s="19"/>
      <c r="S41" s="19"/>
      <c r="T41" s="19"/>
      <c r="U41" s="19"/>
      <c r="V41" s="19"/>
      <c r="W41" s="19"/>
      <c r="X41" s="19"/>
      <c r="Y41" s="19"/>
      <c r="Z41" s="19"/>
      <c r="AA41" s="19"/>
      <c r="AB41" s="19"/>
      <c r="AC41" s="19"/>
      <c r="AD41" s="19"/>
    </row>
    <row r="42" spans="2:30" outlineLevel="1">
      <c r="B42" s="2" t="s">
        <v>141</v>
      </c>
      <c r="C42" s="4" t="s">
        <v>187</v>
      </c>
      <c r="D42" s="3" t="s">
        <v>234</v>
      </c>
      <c r="E42" s="2" t="s">
        <v>359</v>
      </c>
      <c r="F42" s="29" t="str">
        <f>_xlfn.XLOOKUP(B42,'Filter Data'!$A$1:$A$16,'Filter Data'!$M$1:$M$16," ")</f>
        <v>CDF</v>
      </c>
      <c r="G42" s="5">
        <f>SUMIFS('Complete Nutrition Data'!$Q:$Q,'Complete Nutrition Data'!$B:$B,$B42,'Complete Nutrition Data'!$F:$F,$C42,'Complete Nutrition Data'!$G:$G,$D42,'Complete Nutrition Data'!$C:$C,$G$10,'Complete Nutrition Data'!$J:$J,"Indirect")</f>
        <v>0</v>
      </c>
      <c r="H42" s="5">
        <f>SUMIFS('Complete Nutrition Data'!$Q:$Q,'Complete Nutrition Data'!$B:$B,$B42,'Complete Nutrition Data'!$F:$F,$C42,'Complete Nutrition Data'!$G:$G,$D42,'Complete Nutrition Data'!$C:$C,$H$10,'Complete Nutrition Data'!$J:$J,"Indirect")</f>
        <v>0</v>
      </c>
      <c r="I42" s="5">
        <f>SUMIFS('Complete Nutrition Data'!$Q:$Q,'Complete Nutrition Data'!$B:$B,$B42,'Complete Nutrition Data'!$F:$F,$C42,'Complete Nutrition Data'!$G:$G,$D42,'Complete Nutrition Data'!$C:$C,$I$10,'Complete Nutrition Data'!$J:$J,"Indirect")</f>
        <v>0</v>
      </c>
      <c r="J42" s="5">
        <f>SUMIFS('Complete Nutrition Data'!$Q:$Q,'Complete Nutrition Data'!$B:$B,$B42,'Complete Nutrition Data'!$F:$F,$C42,'Complete Nutrition Data'!$G:$G,$D42,'Complete Nutrition Data'!$C:$C,$J$10,'Complete Nutrition Data'!$J:$J,"Indirect")</f>
        <v>0</v>
      </c>
      <c r="K42" s="5">
        <f>SUMIFS('Complete Nutrition Data'!$Q:$Q,'Complete Nutrition Data'!$B:$B,$B42,'Complete Nutrition Data'!$F:$F,$C42,'Complete Nutrition Data'!$G:$G,$D42,'Complete Nutrition Data'!$C:$C,$K$10,'Complete Nutrition Data'!$J:$J,"Indirect")</f>
        <v>0</v>
      </c>
      <c r="L42" s="5">
        <f>SUMIFS('Complete Nutrition Data'!$Q:$Q,'Complete Nutrition Data'!$B:$B,$B42,'Complete Nutrition Data'!$F:$F,$C42,'Complete Nutrition Data'!$G:$G,$D42,'Complete Nutrition Data'!$C:$C,$L$10,'Complete Nutrition Data'!$J:$J,"Indirect")</f>
        <v>0</v>
      </c>
      <c r="M42" s="5">
        <f>SUMIFS('Complete Nutrition Data'!$Q:$Q,'Complete Nutrition Data'!$B:$B,$B42,'Complete Nutrition Data'!$F:$F,$C42,'Complete Nutrition Data'!$G:$G,$D42,'Complete Nutrition Data'!$C:$C,$M$10,'Complete Nutrition Data'!$J:$J,"Indirect")</f>
        <v>0</v>
      </c>
      <c r="N42" s="5">
        <f t="shared" si="0"/>
        <v>0</v>
      </c>
      <c r="O42" s="5"/>
      <c r="P42" s="32"/>
      <c r="Q42" s="19"/>
      <c r="R42" s="19"/>
      <c r="S42" s="19"/>
      <c r="T42" s="19"/>
      <c r="U42" s="19"/>
      <c r="V42" s="19"/>
      <c r="W42" s="19"/>
      <c r="X42" s="19"/>
      <c r="Y42" s="19"/>
      <c r="Z42" s="19"/>
      <c r="AA42" s="19"/>
      <c r="AB42" s="19"/>
      <c r="AC42" s="19"/>
      <c r="AD42" s="19"/>
    </row>
    <row r="43" spans="2:30" outlineLevel="1">
      <c r="B43" s="2" t="s">
        <v>141</v>
      </c>
      <c r="C43" s="4" t="s">
        <v>233</v>
      </c>
      <c r="D43" s="3" t="s">
        <v>356</v>
      </c>
      <c r="E43" s="2" t="s">
        <v>359</v>
      </c>
      <c r="F43" s="29" t="str">
        <f>_xlfn.XLOOKUP(B43,'Filter Data'!$A$1:$A$16,'Filter Data'!$M$1:$M$16," ")</f>
        <v>CDF</v>
      </c>
      <c r="G43" s="5">
        <f>SUMIFS('Complete Nutrition Data'!$Q:$Q,'Complete Nutrition Data'!$B:$B,$B43,'Complete Nutrition Data'!$F:$F,$C43,'Complete Nutrition Data'!$G:$G,$D43,'Complete Nutrition Data'!$C:$C,$G$10,'Complete Nutrition Data'!$J:$J,"Indirect")</f>
        <v>0</v>
      </c>
      <c r="H43" s="5">
        <f>SUMIFS('Complete Nutrition Data'!$Q:$Q,'Complete Nutrition Data'!$B:$B,$B43,'Complete Nutrition Data'!$F:$F,$C43,'Complete Nutrition Data'!$G:$G,$D43,'Complete Nutrition Data'!$C:$C,$H$10,'Complete Nutrition Data'!$J:$J,"Indirect")</f>
        <v>0</v>
      </c>
      <c r="I43" s="5">
        <f>SUMIFS('Complete Nutrition Data'!$Q:$Q,'Complete Nutrition Data'!$B:$B,$B43,'Complete Nutrition Data'!$F:$F,$C43,'Complete Nutrition Data'!$G:$G,$D43,'Complete Nutrition Data'!$C:$C,$I$10,'Complete Nutrition Data'!$J:$J,"Indirect")</f>
        <v>0</v>
      </c>
      <c r="J43" s="5">
        <f>SUMIFS('Complete Nutrition Data'!$Q:$Q,'Complete Nutrition Data'!$B:$B,$B43,'Complete Nutrition Data'!$F:$F,$C43,'Complete Nutrition Data'!$G:$G,$D43,'Complete Nutrition Data'!$C:$C,$J$10,'Complete Nutrition Data'!$J:$J,"Indirect")</f>
        <v>0</v>
      </c>
      <c r="K43" s="5">
        <f>SUMIFS('Complete Nutrition Data'!$Q:$Q,'Complete Nutrition Data'!$B:$B,$B43,'Complete Nutrition Data'!$F:$F,$C43,'Complete Nutrition Data'!$G:$G,$D43,'Complete Nutrition Data'!$C:$C,$K$10,'Complete Nutrition Data'!$J:$J,"Indirect")</f>
        <v>0</v>
      </c>
      <c r="L43" s="5">
        <f>SUMIFS('Complete Nutrition Data'!$Q:$Q,'Complete Nutrition Data'!$B:$B,$B43,'Complete Nutrition Data'!$F:$F,$C43,'Complete Nutrition Data'!$G:$G,$D43,'Complete Nutrition Data'!$C:$C,$L$10,'Complete Nutrition Data'!$J:$J,"Indirect")</f>
        <v>0</v>
      </c>
      <c r="M43" s="5">
        <f>SUMIFS('Complete Nutrition Data'!$Q:$Q,'Complete Nutrition Data'!$B:$B,$B43,'Complete Nutrition Data'!$F:$F,$C43,'Complete Nutrition Data'!$G:$G,$D43,'Complete Nutrition Data'!$C:$C,$M$10,'Complete Nutrition Data'!$J:$J,"Indirect")</f>
        <v>0</v>
      </c>
      <c r="N43" s="5">
        <f t="shared" si="0"/>
        <v>0</v>
      </c>
      <c r="O43" s="5"/>
      <c r="P43" s="32"/>
      <c r="Q43" s="19"/>
      <c r="R43" s="19"/>
      <c r="S43" s="19"/>
      <c r="T43" s="19"/>
      <c r="U43" s="19"/>
      <c r="V43" s="19"/>
      <c r="W43" s="19"/>
      <c r="X43" s="19"/>
      <c r="Y43" s="19"/>
      <c r="Z43" s="19"/>
      <c r="AA43" s="19"/>
      <c r="AB43" s="19"/>
      <c r="AC43" s="19"/>
      <c r="AD43" s="19"/>
    </row>
    <row r="44" spans="2:30" outlineLevel="1">
      <c r="B44" s="2" t="s">
        <v>141</v>
      </c>
      <c r="C44" s="3" t="s">
        <v>229</v>
      </c>
      <c r="D44" s="3" t="s">
        <v>350</v>
      </c>
      <c r="E44" s="2" t="s">
        <v>359</v>
      </c>
      <c r="F44" s="29" t="str">
        <f>_xlfn.XLOOKUP(B44,'Filter Data'!$A$1:$A$16,'Filter Data'!$M$1:$M$16," ")</f>
        <v>CDF</v>
      </c>
      <c r="G44" s="5">
        <f>SUMIFS('Complete Nutrition Data'!$Q:$Q,'Complete Nutrition Data'!$B:$B,$B44,'Complete Nutrition Data'!$F:$F,$C44,'Complete Nutrition Data'!$G:$G,$D44,'Complete Nutrition Data'!$C:$C,$G$10,'Complete Nutrition Data'!$J:$J,"Indirect")</f>
        <v>0</v>
      </c>
      <c r="H44" s="5">
        <f>SUMIFS('Complete Nutrition Data'!$Q:$Q,'Complete Nutrition Data'!$B:$B,$B44,'Complete Nutrition Data'!$F:$F,$C44,'Complete Nutrition Data'!$G:$G,$D44,'Complete Nutrition Data'!$C:$C,$H$10,'Complete Nutrition Data'!$J:$J,"Indirect")</f>
        <v>9593738748</v>
      </c>
      <c r="I44" s="5">
        <f>SUMIFS('Complete Nutrition Data'!$Q:$Q,'Complete Nutrition Data'!$B:$B,$B44,'Complete Nutrition Data'!$F:$F,$C44,'Complete Nutrition Data'!$G:$G,$D44,'Complete Nutrition Data'!$C:$C,$I$10,'Complete Nutrition Data'!$J:$J,"Indirect")</f>
        <v>0</v>
      </c>
      <c r="J44" s="5">
        <f>SUMIFS('Complete Nutrition Data'!$Q:$Q,'Complete Nutrition Data'!$B:$B,$B44,'Complete Nutrition Data'!$F:$F,$C44,'Complete Nutrition Data'!$G:$G,$D44,'Complete Nutrition Data'!$C:$C,$J$10,'Complete Nutrition Data'!$J:$J,"Indirect")</f>
        <v>0</v>
      </c>
      <c r="K44" s="5">
        <f>SUMIFS('Complete Nutrition Data'!$Q:$Q,'Complete Nutrition Data'!$B:$B,$B44,'Complete Nutrition Data'!$F:$F,$C44,'Complete Nutrition Data'!$G:$G,$D44,'Complete Nutrition Data'!$C:$C,$K$10,'Complete Nutrition Data'!$J:$J,"Indirect")</f>
        <v>0</v>
      </c>
      <c r="L44" s="5">
        <f>SUMIFS('Complete Nutrition Data'!$Q:$Q,'Complete Nutrition Data'!$B:$B,$B44,'Complete Nutrition Data'!$F:$F,$C44,'Complete Nutrition Data'!$G:$G,$D44,'Complete Nutrition Data'!$C:$C,$L$10,'Complete Nutrition Data'!$J:$J,"Indirect")</f>
        <v>0</v>
      </c>
      <c r="M44" s="5">
        <f>SUMIFS('Complete Nutrition Data'!$Q:$Q,'Complete Nutrition Data'!$B:$B,$B44,'Complete Nutrition Data'!$F:$F,$C44,'Complete Nutrition Data'!$G:$G,$D44,'Complete Nutrition Data'!$C:$C,$M$10,'Complete Nutrition Data'!$J:$J,"Indirect")</f>
        <v>0</v>
      </c>
      <c r="N44" s="5">
        <f t="shared" si="0"/>
        <v>9593738748</v>
      </c>
      <c r="O44" s="5"/>
      <c r="P44" s="32"/>
      <c r="Q44" s="19"/>
      <c r="R44" s="19"/>
      <c r="S44" s="19"/>
      <c r="T44" s="19"/>
      <c r="U44" s="19"/>
      <c r="V44" s="19"/>
      <c r="W44" s="19"/>
      <c r="X44" s="19"/>
      <c r="Y44" s="19"/>
      <c r="Z44" s="19"/>
      <c r="AA44" s="19"/>
      <c r="AB44" s="19"/>
      <c r="AC44" s="19"/>
      <c r="AD44" s="19"/>
    </row>
    <row r="45" spans="2:30" outlineLevel="1">
      <c r="B45" s="2" t="s">
        <v>141</v>
      </c>
      <c r="C45" s="3" t="s">
        <v>229</v>
      </c>
      <c r="D45" s="3" t="s">
        <v>351</v>
      </c>
      <c r="E45" s="2" t="s">
        <v>359</v>
      </c>
      <c r="F45" s="29" t="str">
        <f>_xlfn.XLOOKUP(B45,'Filter Data'!$A$1:$A$16,'Filter Data'!$M$1:$M$16," ")</f>
        <v>CDF</v>
      </c>
      <c r="G45" s="5">
        <f>SUMIFS('Complete Nutrition Data'!$Q:$Q,'Complete Nutrition Data'!$B:$B,$B45,'Complete Nutrition Data'!$F:$F,$C45,'Complete Nutrition Data'!$G:$G,$D45,'Complete Nutrition Data'!$C:$C,$G$10,'Complete Nutrition Data'!$J:$J,"Indirect")</f>
        <v>0</v>
      </c>
      <c r="H45" s="5">
        <f>SUMIFS('Complete Nutrition Data'!$Q:$Q,'Complete Nutrition Data'!$B:$B,$B45,'Complete Nutrition Data'!$F:$F,$C45,'Complete Nutrition Data'!$G:$G,$D45,'Complete Nutrition Data'!$C:$C,$H$10,'Complete Nutrition Data'!$J:$J,"Indirect")</f>
        <v>0</v>
      </c>
      <c r="I45" s="5">
        <f>SUMIFS('Complete Nutrition Data'!$Q:$Q,'Complete Nutrition Data'!$B:$B,$B45,'Complete Nutrition Data'!$F:$F,$C45,'Complete Nutrition Data'!$G:$G,$D45,'Complete Nutrition Data'!$C:$C,$I$10,'Complete Nutrition Data'!$J:$J,"Indirect")</f>
        <v>0</v>
      </c>
      <c r="J45" s="5">
        <f>SUMIFS('Complete Nutrition Data'!$Q:$Q,'Complete Nutrition Data'!$B:$B,$B45,'Complete Nutrition Data'!$F:$F,$C45,'Complete Nutrition Data'!$G:$G,$D45,'Complete Nutrition Data'!$C:$C,$J$10,'Complete Nutrition Data'!$J:$J,"Indirect")</f>
        <v>0</v>
      </c>
      <c r="K45" s="5">
        <f>SUMIFS('Complete Nutrition Data'!$Q:$Q,'Complete Nutrition Data'!$B:$B,$B45,'Complete Nutrition Data'!$F:$F,$C45,'Complete Nutrition Data'!$G:$G,$D45,'Complete Nutrition Data'!$C:$C,$K$10,'Complete Nutrition Data'!$J:$J,"Indirect")</f>
        <v>0</v>
      </c>
      <c r="L45" s="5">
        <f>SUMIFS('Complete Nutrition Data'!$Q:$Q,'Complete Nutrition Data'!$B:$B,$B45,'Complete Nutrition Data'!$F:$F,$C45,'Complete Nutrition Data'!$G:$G,$D45,'Complete Nutrition Data'!$C:$C,$L$10,'Complete Nutrition Data'!$J:$J,"Indirect")</f>
        <v>0</v>
      </c>
      <c r="M45" s="5">
        <f>SUMIFS('Complete Nutrition Data'!$Q:$Q,'Complete Nutrition Data'!$B:$B,$B45,'Complete Nutrition Data'!$F:$F,$C45,'Complete Nutrition Data'!$G:$G,$D45,'Complete Nutrition Data'!$C:$C,$M$10,'Complete Nutrition Data'!$J:$J,"Indirect")</f>
        <v>0</v>
      </c>
      <c r="N45" s="5">
        <f t="shared" si="0"/>
        <v>0</v>
      </c>
      <c r="O45" s="5"/>
      <c r="P45" s="32"/>
      <c r="Q45" s="19"/>
      <c r="R45" s="19"/>
      <c r="S45" s="19"/>
      <c r="T45" s="19"/>
      <c r="U45" s="19"/>
      <c r="V45" s="19"/>
      <c r="W45" s="19"/>
      <c r="X45" s="19"/>
      <c r="Y45" s="19"/>
      <c r="Z45" s="19"/>
      <c r="AA45" s="19"/>
      <c r="AB45" s="19"/>
      <c r="AC45" s="19"/>
      <c r="AD45" s="19"/>
    </row>
    <row r="46" spans="2:30" outlineLevel="1">
      <c r="B46" s="2" t="s">
        <v>141</v>
      </c>
      <c r="C46" s="4" t="s">
        <v>229</v>
      </c>
      <c r="D46" s="3" t="s">
        <v>349</v>
      </c>
      <c r="E46" s="2" t="s">
        <v>359</v>
      </c>
      <c r="F46" s="29" t="str">
        <f>_xlfn.XLOOKUP(B46,'Filter Data'!$A$1:$A$16,'Filter Data'!$M$1:$M$16," ")</f>
        <v>CDF</v>
      </c>
      <c r="G46" s="5">
        <f>SUMIFS('Complete Nutrition Data'!$Q:$Q,'Complete Nutrition Data'!$B:$B,$B46,'Complete Nutrition Data'!$F:$F,$C46,'Complete Nutrition Data'!$G:$G,$D46,'Complete Nutrition Data'!$C:$C,$G$10,'Complete Nutrition Data'!$J:$J,"Indirect")</f>
        <v>0</v>
      </c>
      <c r="H46" s="5">
        <f>SUMIFS('Complete Nutrition Data'!$Q:$Q,'Complete Nutrition Data'!$B:$B,$B46,'Complete Nutrition Data'!$F:$F,$C46,'Complete Nutrition Data'!$G:$G,$D46,'Complete Nutrition Data'!$C:$C,$H$10,'Complete Nutrition Data'!$J:$J,"Indirect")</f>
        <v>0</v>
      </c>
      <c r="I46" s="5">
        <f>SUMIFS('Complete Nutrition Data'!$Q:$Q,'Complete Nutrition Data'!$B:$B,$B46,'Complete Nutrition Data'!$F:$F,$C46,'Complete Nutrition Data'!$G:$G,$D46,'Complete Nutrition Data'!$C:$C,$I$10,'Complete Nutrition Data'!$J:$J,"Indirect")</f>
        <v>0</v>
      </c>
      <c r="J46" s="5">
        <f>SUMIFS('Complete Nutrition Data'!$Q:$Q,'Complete Nutrition Data'!$B:$B,$B46,'Complete Nutrition Data'!$F:$F,$C46,'Complete Nutrition Data'!$G:$G,$D46,'Complete Nutrition Data'!$C:$C,$J$10,'Complete Nutrition Data'!$J:$J,"Indirect")</f>
        <v>0</v>
      </c>
      <c r="K46" s="5">
        <f>SUMIFS('Complete Nutrition Data'!$Q:$Q,'Complete Nutrition Data'!$B:$B,$B46,'Complete Nutrition Data'!$F:$F,$C46,'Complete Nutrition Data'!$G:$G,$D46,'Complete Nutrition Data'!$C:$C,$K$10,'Complete Nutrition Data'!$J:$J,"Indirect")</f>
        <v>0</v>
      </c>
      <c r="L46" s="5">
        <f>SUMIFS('Complete Nutrition Data'!$Q:$Q,'Complete Nutrition Data'!$B:$B,$B46,'Complete Nutrition Data'!$F:$F,$C46,'Complete Nutrition Data'!$G:$G,$D46,'Complete Nutrition Data'!$C:$C,$L$10,'Complete Nutrition Data'!$J:$J,"Indirect")</f>
        <v>0</v>
      </c>
      <c r="M46" s="5">
        <f>SUMIFS('Complete Nutrition Data'!$Q:$Q,'Complete Nutrition Data'!$B:$B,$B46,'Complete Nutrition Data'!$F:$F,$C46,'Complete Nutrition Data'!$G:$G,$D46,'Complete Nutrition Data'!$C:$C,$M$10,'Complete Nutrition Data'!$J:$J,"Indirect")</f>
        <v>0</v>
      </c>
      <c r="N46" s="5">
        <f t="shared" ref="N46:N104" si="1">SUM(E46:K46)</f>
        <v>0</v>
      </c>
      <c r="O46" s="5"/>
      <c r="P46" s="32"/>
      <c r="Q46" s="19"/>
      <c r="R46" s="19"/>
      <c r="S46" s="19"/>
      <c r="T46" s="19"/>
      <c r="U46" s="19"/>
      <c r="V46" s="19"/>
      <c r="W46" s="19"/>
      <c r="X46" s="19"/>
      <c r="Y46" s="19"/>
      <c r="Z46" s="19"/>
      <c r="AA46" s="19"/>
      <c r="AB46" s="19"/>
      <c r="AC46" s="19"/>
      <c r="AD46" s="19"/>
    </row>
    <row r="47" spans="2:30">
      <c r="B47" s="2" t="s">
        <v>91</v>
      </c>
      <c r="C47" s="2" t="s">
        <v>109</v>
      </c>
      <c r="D47" s="2" t="s">
        <v>222</v>
      </c>
      <c r="E47" s="2" t="s">
        <v>359</v>
      </c>
      <c r="F47" s="29" t="str">
        <f>_xlfn.XLOOKUP(B47,'Filter Data'!$A$1:$A$16,'Filter Data'!$M$1:$M$16," ")</f>
        <v>SZL</v>
      </c>
      <c r="G47" s="5">
        <f>SUMIFS('Complete Nutrition Data'!$Q:$Q,'Complete Nutrition Data'!$B:$B,$B47,'Complete Nutrition Data'!$F:$F,$C47,'Complete Nutrition Data'!$G:$G,$D47,'Complete Nutrition Data'!$C:$C,$G$10,'Complete Nutrition Data'!$J:$J,"Indirect")</f>
        <v>0</v>
      </c>
      <c r="H47" s="5">
        <f>SUMIFS('Complete Nutrition Data'!$Q:$Q,'Complete Nutrition Data'!$B:$B,$B47,'Complete Nutrition Data'!$F:$F,$C47,'Complete Nutrition Data'!$G:$G,$D47,'Complete Nutrition Data'!$C:$C,$H$10,'Complete Nutrition Data'!$J:$J,"Indirect")</f>
        <v>0</v>
      </c>
      <c r="I47" s="5">
        <f>SUMIFS('Complete Nutrition Data'!$Q:$Q,'Complete Nutrition Data'!$B:$B,$B47,'Complete Nutrition Data'!$F:$F,$C47,'Complete Nutrition Data'!$G:$G,$D47,'Complete Nutrition Data'!$C:$C,$I$10,'Complete Nutrition Data'!$J:$J,"Indirect")</f>
        <v>59660</v>
      </c>
      <c r="J47" s="5">
        <f>SUMIFS('Complete Nutrition Data'!$Q:$Q,'Complete Nutrition Data'!$B:$B,$B47,'Complete Nutrition Data'!$F:$F,$C47,'Complete Nutrition Data'!$G:$G,$D47,'Complete Nutrition Data'!$C:$C,$J$10,'Complete Nutrition Data'!$J:$J,"Indirect")</f>
        <v>62800</v>
      </c>
      <c r="K47" s="5">
        <f>SUMIFS('Complete Nutrition Data'!$Q:$Q,'Complete Nutrition Data'!$B:$B,$B47,'Complete Nutrition Data'!$F:$F,$C47,'Complete Nutrition Data'!$G:$G,$D47,'Complete Nutrition Data'!$C:$C,$K$10,'Complete Nutrition Data'!$J:$J,"Indirect")</f>
        <v>0</v>
      </c>
      <c r="L47" s="5">
        <f>SUMIFS('Complete Nutrition Data'!$Q:$Q,'Complete Nutrition Data'!$B:$B,$B47,'Complete Nutrition Data'!$F:$F,$C47,'Complete Nutrition Data'!$G:$G,$D47,'Complete Nutrition Data'!$C:$C,$L$10,'Complete Nutrition Data'!$J:$J,"Indirect")</f>
        <v>0</v>
      </c>
      <c r="M47" s="5">
        <f>SUMIFS('Complete Nutrition Data'!$Q:$Q,'Complete Nutrition Data'!$B:$B,$B47,'Complete Nutrition Data'!$F:$F,$C47,'Complete Nutrition Data'!$G:$G,$D47,'Complete Nutrition Data'!$C:$C,$M$10,'Complete Nutrition Data'!$J:$J,"Indirect")</f>
        <v>0</v>
      </c>
      <c r="N47" s="5">
        <f t="shared" si="1"/>
        <v>122460</v>
      </c>
      <c r="O47" s="5"/>
      <c r="P47" s="19"/>
      <c r="Q47" s="19"/>
      <c r="R47" s="19"/>
      <c r="S47" s="19"/>
      <c r="T47" s="19"/>
      <c r="U47" s="19"/>
      <c r="V47" s="19"/>
      <c r="W47" s="19"/>
      <c r="X47" s="19"/>
      <c r="Y47" s="19"/>
      <c r="Z47" s="19"/>
      <c r="AA47" s="19"/>
      <c r="AB47" s="19"/>
      <c r="AC47" s="19"/>
      <c r="AD47" s="19"/>
    </row>
    <row r="48" spans="2:30">
      <c r="B48" s="2" t="s">
        <v>91</v>
      </c>
      <c r="C48" s="2" t="s">
        <v>109</v>
      </c>
      <c r="D48" s="2" t="s">
        <v>234</v>
      </c>
      <c r="E48" s="2" t="s">
        <v>359</v>
      </c>
      <c r="F48" s="29" t="str">
        <f>_xlfn.XLOOKUP(B48,'Filter Data'!$A$1:$A$16,'Filter Data'!$M$1:$M$16," ")</f>
        <v>SZL</v>
      </c>
      <c r="G48" s="5">
        <f>SUMIFS('Complete Nutrition Data'!$Q:$Q,'Complete Nutrition Data'!$B:$B,$B48,'Complete Nutrition Data'!$F:$F,$C48,'Complete Nutrition Data'!$G:$G,$D48,'Complete Nutrition Data'!$C:$C,$G$10,'Complete Nutrition Data'!$J:$J,"Indirect")</f>
        <v>0</v>
      </c>
      <c r="H48" s="5">
        <f>SUMIFS('Complete Nutrition Data'!$Q:$Q,'Complete Nutrition Data'!$B:$B,$B48,'Complete Nutrition Data'!$F:$F,$C48,'Complete Nutrition Data'!$G:$G,$D48,'Complete Nutrition Data'!$C:$C,$H$10,'Complete Nutrition Data'!$J:$J,"Indirect")</f>
        <v>0</v>
      </c>
      <c r="I48" s="5">
        <f>SUMIFS('Complete Nutrition Data'!$Q:$Q,'Complete Nutrition Data'!$B:$B,$B48,'Complete Nutrition Data'!$F:$F,$C48,'Complete Nutrition Data'!$G:$G,$D48,'Complete Nutrition Data'!$C:$C,$I$10,'Complete Nutrition Data'!$J:$J,"Indirect")</f>
        <v>0</v>
      </c>
      <c r="J48" s="5">
        <f>SUMIFS('Complete Nutrition Data'!$Q:$Q,'Complete Nutrition Data'!$B:$B,$B48,'Complete Nutrition Data'!$F:$F,$C48,'Complete Nutrition Data'!$G:$G,$D48,'Complete Nutrition Data'!$C:$C,$J$10,'Complete Nutrition Data'!$J:$J,"Indirect")</f>
        <v>0</v>
      </c>
      <c r="K48" s="5">
        <f>SUMIFS('Complete Nutrition Data'!$Q:$Q,'Complete Nutrition Data'!$B:$B,$B48,'Complete Nutrition Data'!$F:$F,$C48,'Complete Nutrition Data'!$G:$G,$D48,'Complete Nutrition Data'!$C:$C,$K$10,'Complete Nutrition Data'!$J:$J,"Indirect")</f>
        <v>0</v>
      </c>
      <c r="L48" s="5">
        <f>SUMIFS('Complete Nutrition Data'!$Q:$Q,'Complete Nutrition Data'!$B:$B,$B48,'Complete Nutrition Data'!$F:$F,$C48,'Complete Nutrition Data'!$G:$G,$D48,'Complete Nutrition Data'!$C:$C,$L$10,'Complete Nutrition Data'!$J:$J,"Indirect")</f>
        <v>0</v>
      </c>
      <c r="M48" s="5">
        <f>SUMIFS('Complete Nutrition Data'!$Q:$Q,'Complete Nutrition Data'!$B:$B,$B48,'Complete Nutrition Data'!$F:$F,$C48,'Complete Nutrition Data'!$G:$G,$D48,'Complete Nutrition Data'!$C:$C,$M$10,'Complete Nutrition Data'!$J:$J,"Indirect")</f>
        <v>0</v>
      </c>
      <c r="N48" s="5">
        <f t="shared" si="1"/>
        <v>0</v>
      </c>
      <c r="O48" s="5"/>
      <c r="P48" s="19"/>
      <c r="Q48" s="19"/>
      <c r="R48" s="19"/>
      <c r="S48" s="19"/>
      <c r="T48" s="19"/>
      <c r="U48" s="19"/>
      <c r="V48" s="19"/>
      <c r="W48" s="19"/>
      <c r="X48" s="19"/>
      <c r="Y48" s="19"/>
      <c r="Z48" s="19"/>
      <c r="AA48" s="19"/>
      <c r="AB48" s="19"/>
      <c r="AC48" s="19"/>
      <c r="AD48" s="19"/>
    </row>
    <row r="49" spans="2:30">
      <c r="B49" s="2" t="s">
        <v>91</v>
      </c>
      <c r="C49" s="2" t="s">
        <v>275</v>
      </c>
      <c r="D49" s="2" t="s">
        <v>382</v>
      </c>
      <c r="E49" s="2" t="s">
        <v>359</v>
      </c>
      <c r="F49" s="29" t="str">
        <f>_xlfn.XLOOKUP(B49,'Filter Data'!$A$1:$A$16,'Filter Data'!$M$1:$M$16," ")</f>
        <v>SZL</v>
      </c>
      <c r="G49" s="5">
        <f>SUMIFS('Complete Nutrition Data'!$Q:$Q,'Complete Nutrition Data'!$B:$B,$B49,'Complete Nutrition Data'!$F:$F,$C49,'Complete Nutrition Data'!$G:$G,$D49,'Complete Nutrition Data'!$C:$C,$G$10,'Complete Nutrition Data'!$J:$J,"Indirect")</f>
        <v>1250000</v>
      </c>
      <c r="H49" s="5">
        <f>SUMIFS('Complete Nutrition Data'!$Q:$Q,'Complete Nutrition Data'!$B:$B,$B49,'Complete Nutrition Data'!$F:$F,$C49,'Complete Nutrition Data'!$G:$G,$D49,'Complete Nutrition Data'!$C:$C,$H$10,'Complete Nutrition Data'!$J:$J,"Indirect")</f>
        <v>1249999</v>
      </c>
      <c r="I49" s="5">
        <f>SUMIFS('Complete Nutrition Data'!$Q:$Q,'Complete Nutrition Data'!$B:$B,$B49,'Complete Nutrition Data'!$F:$F,$C49,'Complete Nutrition Data'!$G:$G,$D49,'Complete Nutrition Data'!$C:$C,$I$10,'Complete Nutrition Data'!$J:$J,"Indirect")</f>
        <v>1187500</v>
      </c>
      <c r="J49" s="5">
        <f>SUMIFS('Complete Nutrition Data'!$Q:$Q,'Complete Nutrition Data'!$B:$B,$B49,'Complete Nutrition Data'!$F:$F,$C49,'Complete Nutrition Data'!$G:$G,$D49,'Complete Nutrition Data'!$C:$C,$J$10,'Complete Nutrition Data'!$J:$J,"Indirect")</f>
        <v>1250000</v>
      </c>
      <c r="K49" s="5">
        <f>SUMIFS('Complete Nutrition Data'!$Q:$Q,'Complete Nutrition Data'!$B:$B,$B49,'Complete Nutrition Data'!$F:$F,$C49,'Complete Nutrition Data'!$G:$G,$D49,'Complete Nutrition Data'!$C:$C,$K$10,'Complete Nutrition Data'!$J:$J,"Indirect")</f>
        <v>0</v>
      </c>
      <c r="L49" s="5">
        <f>SUMIFS('Complete Nutrition Data'!$Q:$Q,'Complete Nutrition Data'!$B:$B,$B49,'Complete Nutrition Data'!$F:$F,$C49,'Complete Nutrition Data'!$G:$G,$D49,'Complete Nutrition Data'!$C:$C,$L$10,'Complete Nutrition Data'!$J:$J,"Indirect")</f>
        <v>0</v>
      </c>
      <c r="M49" s="5">
        <f>SUMIFS('Complete Nutrition Data'!$Q:$Q,'Complete Nutrition Data'!$B:$B,$B49,'Complete Nutrition Data'!$F:$F,$C49,'Complete Nutrition Data'!$G:$G,$D49,'Complete Nutrition Data'!$C:$C,$M$10,'Complete Nutrition Data'!$J:$J,"Indirect")</f>
        <v>0</v>
      </c>
      <c r="N49" s="5">
        <f t="shared" si="1"/>
        <v>4937499</v>
      </c>
      <c r="O49" s="5"/>
      <c r="P49" s="19"/>
      <c r="Q49" s="19"/>
      <c r="R49" s="19"/>
      <c r="S49" s="19"/>
      <c r="T49" s="19"/>
      <c r="U49" s="19"/>
      <c r="V49" s="19"/>
      <c r="W49" s="19"/>
      <c r="X49" s="19"/>
      <c r="Y49" s="19"/>
      <c r="Z49" s="19"/>
      <c r="AA49" s="19"/>
      <c r="AB49" s="19"/>
      <c r="AC49" s="19"/>
      <c r="AD49" s="19"/>
    </row>
    <row r="50" spans="2:30" ht="27.6">
      <c r="B50" s="2" t="s">
        <v>91</v>
      </c>
      <c r="C50" s="2" t="s">
        <v>232</v>
      </c>
      <c r="D50" s="2" t="s">
        <v>405</v>
      </c>
      <c r="E50" s="2" t="s">
        <v>359</v>
      </c>
      <c r="F50" s="29" t="str">
        <f>_xlfn.XLOOKUP(B50,'Filter Data'!$A$1:$A$16,'Filter Data'!$M$1:$M$16," ")</f>
        <v>SZL</v>
      </c>
      <c r="G50" s="5">
        <f>SUMIFS('Complete Nutrition Data'!$Q:$Q,'Complete Nutrition Data'!$B:$B,$B50,'Complete Nutrition Data'!$F:$F,$C50,'Complete Nutrition Data'!$G:$G,$D50,'Complete Nutrition Data'!$C:$C,$G$10,'Complete Nutrition Data'!$J:$J,"Indirect")</f>
        <v>0</v>
      </c>
      <c r="H50" s="5">
        <f>SUMIFS('Complete Nutrition Data'!$Q:$Q,'Complete Nutrition Data'!$B:$B,$B50,'Complete Nutrition Data'!$F:$F,$C50,'Complete Nutrition Data'!$G:$G,$D50,'Complete Nutrition Data'!$C:$C,$H$10,'Complete Nutrition Data'!$J:$J,"Indirect")</f>
        <v>0</v>
      </c>
      <c r="I50" s="5">
        <f>SUMIFS('Complete Nutrition Data'!$Q:$Q,'Complete Nutrition Data'!$B:$B,$B50,'Complete Nutrition Data'!$F:$F,$C50,'Complete Nutrition Data'!$G:$G,$D50,'Complete Nutrition Data'!$C:$C,$I$10,'Complete Nutrition Data'!$J:$J,"Indirect")</f>
        <v>0</v>
      </c>
      <c r="J50" s="5">
        <f>SUMIFS('Complete Nutrition Data'!$Q:$Q,'Complete Nutrition Data'!$B:$B,$B50,'Complete Nutrition Data'!$F:$F,$C50,'Complete Nutrition Data'!$G:$G,$D50,'Complete Nutrition Data'!$C:$C,$J$10,'Complete Nutrition Data'!$J:$J,"Indirect")</f>
        <v>0</v>
      </c>
      <c r="K50" s="5">
        <f>SUMIFS('Complete Nutrition Data'!$Q:$Q,'Complete Nutrition Data'!$B:$B,$B50,'Complete Nutrition Data'!$F:$F,$C50,'Complete Nutrition Data'!$G:$G,$D50,'Complete Nutrition Data'!$C:$C,$K$10,'Complete Nutrition Data'!$J:$J,"Indirect")</f>
        <v>0</v>
      </c>
      <c r="L50" s="5">
        <f>SUMIFS('Complete Nutrition Data'!$Q:$Q,'Complete Nutrition Data'!$B:$B,$B50,'Complete Nutrition Data'!$F:$F,$C50,'Complete Nutrition Data'!$G:$G,$D50,'Complete Nutrition Data'!$C:$C,$L$10,'Complete Nutrition Data'!$J:$J,"Indirect")</f>
        <v>0</v>
      </c>
      <c r="M50" s="5">
        <f>SUMIFS('Complete Nutrition Data'!$Q:$Q,'Complete Nutrition Data'!$B:$B,$B50,'Complete Nutrition Data'!$F:$F,$C50,'Complete Nutrition Data'!$G:$G,$D50,'Complete Nutrition Data'!$C:$C,$M$10,'Complete Nutrition Data'!$J:$J,"Indirect")</f>
        <v>0</v>
      </c>
      <c r="N50" s="5">
        <f t="shared" si="1"/>
        <v>0</v>
      </c>
      <c r="O50" s="5"/>
      <c r="P50" s="19"/>
      <c r="Q50" s="19"/>
      <c r="R50" s="19"/>
      <c r="S50" s="19"/>
      <c r="T50" s="19"/>
      <c r="U50" s="19"/>
      <c r="V50" s="19"/>
      <c r="W50" s="19"/>
      <c r="X50" s="19"/>
      <c r="Y50" s="19"/>
      <c r="Z50" s="19"/>
      <c r="AA50" s="19"/>
      <c r="AB50" s="19"/>
      <c r="AC50" s="19"/>
      <c r="AD50" s="19"/>
    </row>
    <row r="51" spans="2:30">
      <c r="B51" s="2" t="s">
        <v>91</v>
      </c>
      <c r="C51" s="2" t="s">
        <v>232</v>
      </c>
      <c r="D51" s="2" t="s">
        <v>312</v>
      </c>
      <c r="E51" s="2" t="s">
        <v>359</v>
      </c>
      <c r="F51" s="29" t="str">
        <f>_xlfn.XLOOKUP(B51,'Filter Data'!$A$1:$A$16,'Filter Data'!$M$1:$M$16," ")</f>
        <v>SZL</v>
      </c>
      <c r="G51" s="5">
        <f>SUMIFS('Complete Nutrition Data'!$Q:$Q,'Complete Nutrition Data'!$B:$B,$B51,'Complete Nutrition Data'!$F:$F,$C51,'Complete Nutrition Data'!$G:$G,$D51,'Complete Nutrition Data'!$C:$C,$G$10,'Complete Nutrition Data'!$J:$J,"Indirect")</f>
        <v>0</v>
      </c>
      <c r="H51" s="5">
        <f>SUMIFS('Complete Nutrition Data'!$Q:$Q,'Complete Nutrition Data'!$B:$B,$B51,'Complete Nutrition Data'!$F:$F,$C51,'Complete Nutrition Data'!$G:$G,$D51,'Complete Nutrition Data'!$C:$C,$H$10,'Complete Nutrition Data'!$J:$J,"Indirect")</f>
        <v>0</v>
      </c>
      <c r="I51" s="5">
        <f>SUMIFS('Complete Nutrition Data'!$Q:$Q,'Complete Nutrition Data'!$B:$B,$B51,'Complete Nutrition Data'!$F:$F,$C51,'Complete Nutrition Data'!$G:$G,$D51,'Complete Nutrition Data'!$C:$C,$I$10,'Complete Nutrition Data'!$J:$J,"Indirect")</f>
        <v>0</v>
      </c>
      <c r="J51" s="5">
        <f>SUMIFS('Complete Nutrition Data'!$Q:$Q,'Complete Nutrition Data'!$B:$B,$B51,'Complete Nutrition Data'!$F:$F,$C51,'Complete Nutrition Data'!$G:$G,$D51,'Complete Nutrition Data'!$C:$C,$J$10,'Complete Nutrition Data'!$J:$J,"Indirect")</f>
        <v>0</v>
      </c>
      <c r="K51" s="5">
        <f>SUMIFS('Complete Nutrition Data'!$Q:$Q,'Complete Nutrition Data'!$B:$B,$B51,'Complete Nutrition Data'!$F:$F,$C51,'Complete Nutrition Data'!$G:$G,$D51,'Complete Nutrition Data'!$C:$C,$K$10,'Complete Nutrition Data'!$J:$J,"Indirect")</f>
        <v>0</v>
      </c>
      <c r="L51" s="5">
        <f>SUMIFS('Complete Nutrition Data'!$Q:$Q,'Complete Nutrition Data'!$B:$B,$B51,'Complete Nutrition Data'!$F:$F,$C51,'Complete Nutrition Data'!$G:$G,$D51,'Complete Nutrition Data'!$C:$C,$L$10,'Complete Nutrition Data'!$J:$J,"Indirect")</f>
        <v>0</v>
      </c>
      <c r="M51" s="5">
        <f>SUMIFS('Complete Nutrition Data'!$Q:$Q,'Complete Nutrition Data'!$B:$B,$B51,'Complete Nutrition Data'!$F:$F,$C51,'Complete Nutrition Data'!$G:$G,$D51,'Complete Nutrition Data'!$C:$C,$M$10,'Complete Nutrition Data'!$J:$J,"Indirect")</f>
        <v>0</v>
      </c>
      <c r="N51" s="5">
        <f t="shared" si="1"/>
        <v>0</v>
      </c>
      <c r="O51" s="5"/>
      <c r="P51" s="19"/>
      <c r="Q51" s="19"/>
      <c r="R51" s="19"/>
      <c r="S51" s="19"/>
      <c r="T51" s="19"/>
      <c r="U51" s="19"/>
      <c r="V51" s="19"/>
      <c r="W51" s="19"/>
      <c r="X51" s="19"/>
      <c r="Y51" s="19"/>
      <c r="Z51" s="19"/>
      <c r="AA51" s="19"/>
      <c r="AB51" s="19"/>
      <c r="AC51" s="19"/>
      <c r="AD51" s="19"/>
    </row>
    <row r="52" spans="2:30">
      <c r="B52" s="2" t="s">
        <v>91</v>
      </c>
      <c r="C52" s="2" t="s">
        <v>187</v>
      </c>
      <c r="D52" s="2" t="s">
        <v>353</v>
      </c>
      <c r="E52" s="2" t="s">
        <v>359</v>
      </c>
      <c r="F52" s="29" t="str">
        <f>_xlfn.XLOOKUP(B52,'Filter Data'!$A$1:$A$16,'Filter Data'!$M$1:$M$16," ")</f>
        <v>SZL</v>
      </c>
      <c r="G52" s="5">
        <f>SUMIFS('Complete Nutrition Data'!$Q:$Q,'Complete Nutrition Data'!$B:$B,$B52,'Complete Nutrition Data'!$F:$F,$C52,'Complete Nutrition Data'!$G:$G,$D52,'Complete Nutrition Data'!$C:$C,$G$10,'Complete Nutrition Data'!$J:$J,"Indirect")</f>
        <v>0</v>
      </c>
      <c r="H52" s="5">
        <f>SUMIFS('Complete Nutrition Data'!$Q:$Q,'Complete Nutrition Data'!$B:$B,$B52,'Complete Nutrition Data'!$F:$F,$C52,'Complete Nutrition Data'!$G:$G,$D52,'Complete Nutrition Data'!$C:$C,$H$10,'Complete Nutrition Data'!$J:$J,"Indirect")</f>
        <v>0</v>
      </c>
      <c r="I52" s="5">
        <f>SUMIFS('Complete Nutrition Data'!$Q:$Q,'Complete Nutrition Data'!$B:$B,$B52,'Complete Nutrition Data'!$F:$F,$C52,'Complete Nutrition Data'!$G:$G,$D52,'Complete Nutrition Data'!$C:$C,$I$10,'Complete Nutrition Data'!$J:$J,"Indirect")</f>
        <v>0</v>
      </c>
      <c r="J52" s="5">
        <f>SUMIFS('Complete Nutrition Data'!$Q:$Q,'Complete Nutrition Data'!$B:$B,$B52,'Complete Nutrition Data'!$F:$F,$C52,'Complete Nutrition Data'!$G:$G,$D52,'Complete Nutrition Data'!$C:$C,$J$10,'Complete Nutrition Data'!$J:$J,"Indirect")</f>
        <v>0</v>
      </c>
      <c r="K52" s="5">
        <f>SUMIFS('Complete Nutrition Data'!$Q:$Q,'Complete Nutrition Data'!$B:$B,$B52,'Complete Nutrition Data'!$F:$F,$C52,'Complete Nutrition Data'!$G:$G,$D52,'Complete Nutrition Data'!$C:$C,$K$10,'Complete Nutrition Data'!$J:$J,"Indirect")</f>
        <v>0</v>
      </c>
      <c r="L52" s="5">
        <f>SUMIFS('Complete Nutrition Data'!$Q:$Q,'Complete Nutrition Data'!$B:$B,$B52,'Complete Nutrition Data'!$F:$F,$C52,'Complete Nutrition Data'!$G:$G,$D52,'Complete Nutrition Data'!$C:$C,$L$10,'Complete Nutrition Data'!$J:$J,"Indirect")</f>
        <v>0</v>
      </c>
      <c r="M52" s="5">
        <f>SUMIFS('Complete Nutrition Data'!$Q:$Q,'Complete Nutrition Data'!$B:$B,$B52,'Complete Nutrition Data'!$F:$F,$C52,'Complete Nutrition Data'!$G:$G,$D52,'Complete Nutrition Data'!$C:$C,$M$10,'Complete Nutrition Data'!$J:$J,"Indirect")</f>
        <v>0</v>
      </c>
      <c r="N52" s="5">
        <f t="shared" si="1"/>
        <v>0</v>
      </c>
      <c r="O52" s="5"/>
      <c r="P52" s="19"/>
      <c r="Q52" s="19"/>
      <c r="R52" s="19"/>
      <c r="S52" s="19"/>
      <c r="T52" s="19"/>
      <c r="U52" s="19"/>
      <c r="V52" s="19"/>
      <c r="W52" s="19"/>
      <c r="X52" s="19"/>
      <c r="Y52" s="19"/>
      <c r="Z52" s="19"/>
      <c r="AA52" s="19"/>
      <c r="AB52" s="19"/>
      <c r="AC52" s="19"/>
      <c r="AD52" s="19"/>
    </row>
    <row r="53" spans="2:30">
      <c r="B53" s="2" t="s">
        <v>91</v>
      </c>
      <c r="C53" s="2" t="s">
        <v>187</v>
      </c>
      <c r="D53" s="2" t="s">
        <v>382</v>
      </c>
      <c r="E53" s="2" t="s">
        <v>359</v>
      </c>
      <c r="F53" s="29" t="str">
        <f>_xlfn.XLOOKUP(B53,'Filter Data'!$A$1:$A$16,'Filter Data'!$M$1:$M$16," ")</f>
        <v>SZL</v>
      </c>
      <c r="G53" s="5">
        <f>SUMIFS('Complete Nutrition Data'!$Q:$Q,'Complete Nutrition Data'!$B:$B,$B53,'Complete Nutrition Data'!$F:$F,$C53,'Complete Nutrition Data'!$G:$G,$D53,'Complete Nutrition Data'!$C:$C,$G$10,'Complete Nutrition Data'!$J:$J,"Indirect")</f>
        <v>0</v>
      </c>
      <c r="H53" s="5">
        <f>SUMIFS('Complete Nutrition Data'!$Q:$Q,'Complete Nutrition Data'!$B:$B,$B53,'Complete Nutrition Data'!$F:$F,$C53,'Complete Nutrition Data'!$G:$G,$D53,'Complete Nutrition Data'!$C:$C,$H$10,'Complete Nutrition Data'!$J:$J,"Indirect")</f>
        <v>0</v>
      </c>
      <c r="I53" s="5">
        <f>SUMIFS('Complete Nutrition Data'!$Q:$Q,'Complete Nutrition Data'!$B:$B,$B53,'Complete Nutrition Data'!$F:$F,$C53,'Complete Nutrition Data'!$G:$G,$D53,'Complete Nutrition Data'!$C:$C,$I$10,'Complete Nutrition Data'!$J:$J,"Indirect")</f>
        <v>0</v>
      </c>
      <c r="J53" s="5">
        <f>SUMIFS('Complete Nutrition Data'!$Q:$Q,'Complete Nutrition Data'!$B:$B,$B53,'Complete Nutrition Data'!$F:$F,$C53,'Complete Nutrition Data'!$G:$G,$D53,'Complete Nutrition Data'!$C:$C,$J$10,'Complete Nutrition Data'!$J:$J,"Indirect")</f>
        <v>0</v>
      </c>
      <c r="K53" s="5">
        <f>SUMIFS('Complete Nutrition Data'!$Q:$Q,'Complete Nutrition Data'!$B:$B,$B53,'Complete Nutrition Data'!$F:$F,$C53,'Complete Nutrition Data'!$G:$G,$D53,'Complete Nutrition Data'!$C:$C,$K$10,'Complete Nutrition Data'!$J:$J,"Indirect")</f>
        <v>0</v>
      </c>
      <c r="L53" s="5">
        <f>SUMIFS('Complete Nutrition Data'!$Q:$Q,'Complete Nutrition Data'!$B:$B,$B53,'Complete Nutrition Data'!$F:$F,$C53,'Complete Nutrition Data'!$G:$G,$D53,'Complete Nutrition Data'!$C:$C,$L$10,'Complete Nutrition Data'!$J:$J,"Indirect")</f>
        <v>0</v>
      </c>
      <c r="M53" s="5">
        <f>SUMIFS('Complete Nutrition Data'!$Q:$Q,'Complete Nutrition Data'!$B:$B,$B53,'Complete Nutrition Data'!$F:$F,$C53,'Complete Nutrition Data'!$G:$G,$D53,'Complete Nutrition Data'!$C:$C,$M$10,'Complete Nutrition Data'!$J:$J,"Indirect")</f>
        <v>0</v>
      </c>
      <c r="N53" s="5">
        <f t="shared" si="1"/>
        <v>0</v>
      </c>
      <c r="O53" s="5"/>
      <c r="P53" s="19"/>
      <c r="Q53" s="19"/>
      <c r="R53" s="19"/>
      <c r="S53" s="19"/>
      <c r="T53" s="19"/>
      <c r="U53" s="19"/>
      <c r="V53" s="19"/>
      <c r="W53" s="19"/>
      <c r="X53" s="19"/>
      <c r="Y53" s="19"/>
      <c r="Z53" s="19"/>
      <c r="AA53" s="19"/>
      <c r="AB53" s="19"/>
      <c r="AC53" s="19"/>
      <c r="AD53" s="19"/>
    </row>
    <row r="54" spans="2:30">
      <c r="B54" s="2" t="s">
        <v>91</v>
      </c>
      <c r="C54" s="2" t="s">
        <v>187</v>
      </c>
      <c r="D54" s="2" t="s">
        <v>234</v>
      </c>
      <c r="E54" s="2" t="s">
        <v>359</v>
      </c>
      <c r="F54" s="29" t="str">
        <f>_xlfn.XLOOKUP(B54,'Filter Data'!$A$1:$A$16,'Filter Data'!$M$1:$M$16," ")</f>
        <v>SZL</v>
      </c>
      <c r="G54" s="5">
        <f>SUMIFS('Complete Nutrition Data'!$Q:$Q,'Complete Nutrition Data'!$B:$B,$B54,'Complete Nutrition Data'!$F:$F,$C54,'Complete Nutrition Data'!$G:$G,$D54,'Complete Nutrition Data'!$C:$C,$G$10,'Complete Nutrition Data'!$J:$J,"Indirect")</f>
        <v>0</v>
      </c>
      <c r="H54" s="5">
        <f>SUMIFS('Complete Nutrition Data'!$Q:$Q,'Complete Nutrition Data'!$B:$B,$B54,'Complete Nutrition Data'!$F:$F,$C54,'Complete Nutrition Data'!$G:$G,$D54,'Complete Nutrition Data'!$C:$C,$H$10,'Complete Nutrition Data'!$J:$J,"Indirect")</f>
        <v>0</v>
      </c>
      <c r="I54" s="5">
        <f>SUMIFS('Complete Nutrition Data'!$Q:$Q,'Complete Nutrition Data'!$B:$B,$B54,'Complete Nutrition Data'!$F:$F,$C54,'Complete Nutrition Data'!$G:$G,$D54,'Complete Nutrition Data'!$C:$C,$I$10,'Complete Nutrition Data'!$J:$J,"Indirect")</f>
        <v>0</v>
      </c>
      <c r="J54" s="5">
        <f>SUMIFS('Complete Nutrition Data'!$Q:$Q,'Complete Nutrition Data'!$B:$B,$B54,'Complete Nutrition Data'!$F:$F,$C54,'Complete Nutrition Data'!$G:$G,$D54,'Complete Nutrition Data'!$C:$C,$J$10,'Complete Nutrition Data'!$J:$J,"Indirect")</f>
        <v>0</v>
      </c>
      <c r="K54" s="5">
        <f>SUMIFS('Complete Nutrition Data'!$Q:$Q,'Complete Nutrition Data'!$B:$B,$B54,'Complete Nutrition Data'!$F:$F,$C54,'Complete Nutrition Data'!$G:$G,$D54,'Complete Nutrition Data'!$C:$C,$K$10,'Complete Nutrition Data'!$J:$J,"Indirect")</f>
        <v>0</v>
      </c>
      <c r="L54" s="5">
        <f>SUMIFS('Complete Nutrition Data'!$Q:$Q,'Complete Nutrition Data'!$B:$B,$B54,'Complete Nutrition Data'!$F:$F,$C54,'Complete Nutrition Data'!$G:$G,$D54,'Complete Nutrition Data'!$C:$C,$L$10,'Complete Nutrition Data'!$J:$J,"Indirect")</f>
        <v>0</v>
      </c>
      <c r="M54" s="5">
        <f>SUMIFS('Complete Nutrition Data'!$Q:$Q,'Complete Nutrition Data'!$B:$B,$B54,'Complete Nutrition Data'!$F:$F,$C54,'Complete Nutrition Data'!$G:$G,$D54,'Complete Nutrition Data'!$C:$C,$M$10,'Complete Nutrition Data'!$J:$J,"Indirect")</f>
        <v>0</v>
      </c>
      <c r="N54" s="5">
        <f t="shared" si="1"/>
        <v>0</v>
      </c>
      <c r="O54" s="5"/>
      <c r="P54" s="19"/>
      <c r="Q54" s="19"/>
      <c r="R54" s="19"/>
      <c r="S54" s="19"/>
      <c r="T54" s="19"/>
      <c r="U54" s="19"/>
      <c r="V54" s="19"/>
      <c r="W54" s="19"/>
      <c r="X54" s="19"/>
      <c r="Y54" s="19"/>
      <c r="Z54" s="19"/>
      <c r="AA54" s="19"/>
      <c r="AB54" s="19"/>
      <c r="AC54" s="19"/>
      <c r="AD54" s="19"/>
    </row>
    <row r="55" spans="2:30">
      <c r="B55" s="2" t="s">
        <v>91</v>
      </c>
      <c r="C55" s="2" t="s">
        <v>233</v>
      </c>
      <c r="D55" s="2" t="s">
        <v>356</v>
      </c>
      <c r="E55" s="2" t="s">
        <v>359</v>
      </c>
      <c r="F55" s="29" t="str">
        <f>_xlfn.XLOOKUP(B55,'Filter Data'!$A$1:$A$16,'Filter Data'!$M$1:$M$16," ")</f>
        <v>SZL</v>
      </c>
      <c r="G55" s="5">
        <f>SUMIFS('Complete Nutrition Data'!$Q:$Q,'Complete Nutrition Data'!$B:$B,$B55,'Complete Nutrition Data'!$F:$F,$C55,'Complete Nutrition Data'!$G:$G,$D55,'Complete Nutrition Data'!$C:$C,$G$10,'Complete Nutrition Data'!$J:$J,"Indirect")</f>
        <v>0</v>
      </c>
      <c r="H55" s="5">
        <f>SUMIFS('Complete Nutrition Data'!$Q:$Q,'Complete Nutrition Data'!$B:$B,$B55,'Complete Nutrition Data'!$F:$F,$C55,'Complete Nutrition Data'!$G:$G,$D55,'Complete Nutrition Data'!$C:$C,$H$10,'Complete Nutrition Data'!$J:$J,"Indirect")</f>
        <v>0</v>
      </c>
      <c r="I55" s="5">
        <f>SUMIFS('Complete Nutrition Data'!$Q:$Q,'Complete Nutrition Data'!$B:$B,$B55,'Complete Nutrition Data'!$F:$F,$C55,'Complete Nutrition Data'!$G:$G,$D55,'Complete Nutrition Data'!$C:$C,$I$10,'Complete Nutrition Data'!$J:$J,"Indirect")</f>
        <v>0</v>
      </c>
      <c r="J55" s="5">
        <f>SUMIFS('Complete Nutrition Data'!$Q:$Q,'Complete Nutrition Data'!$B:$B,$B55,'Complete Nutrition Data'!$F:$F,$C55,'Complete Nutrition Data'!$G:$G,$D55,'Complete Nutrition Data'!$C:$C,$J$10,'Complete Nutrition Data'!$J:$J,"Indirect")</f>
        <v>0</v>
      </c>
      <c r="K55" s="5">
        <f>SUMIFS('Complete Nutrition Data'!$Q:$Q,'Complete Nutrition Data'!$B:$B,$B55,'Complete Nutrition Data'!$F:$F,$C55,'Complete Nutrition Data'!$G:$G,$D55,'Complete Nutrition Data'!$C:$C,$K$10,'Complete Nutrition Data'!$J:$J,"Indirect")</f>
        <v>0</v>
      </c>
      <c r="L55" s="5">
        <f>SUMIFS('Complete Nutrition Data'!$Q:$Q,'Complete Nutrition Data'!$B:$B,$B55,'Complete Nutrition Data'!$F:$F,$C55,'Complete Nutrition Data'!$G:$G,$D55,'Complete Nutrition Data'!$C:$C,$L$10,'Complete Nutrition Data'!$J:$J,"Indirect")</f>
        <v>0</v>
      </c>
      <c r="M55" s="5">
        <f>SUMIFS('Complete Nutrition Data'!$Q:$Q,'Complete Nutrition Data'!$B:$B,$B55,'Complete Nutrition Data'!$F:$F,$C55,'Complete Nutrition Data'!$G:$G,$D55,'Complete Nutrition Data'!$C:$C,$M$10,'Complete Nutrition Data'!$J:$J,"Indirect")</f>
        <v>0</v>
      </c>
      <c r="N55" s="5">
        <f t="shared" si="1"/>
        <v>0</v>
      </c>
      <c r="O55" s="5"/>
      <c r="P55" s="19"/>
      <c r="Q55" s="19"/>
      <c r="R55" s="19"/>
      <c r="S55" s="19"/>
      <c r="T55" s="19"/>
      <c r="U55" s="19"/>
      <c r="V55" s="19"/>
      <c r="W55" s="19"/>
      <c r="X55" s="19"/>
      <c r="Y55" s="19"/>
      <c r="Z55" s="19"/>
      <c r="AA55" s="19"/>
      <c r="AB55" s="19"/>
      <c r="AC55" s="19"/>
      <c r="AD55" s="19"/>
    </row>
    <row r="56" spans="2:30">
      <c r="B56" s="2" t="s">
        <v>91</v>
      </c>
      <c r="C56" s="2" t="s">
        <v>229</v>
      </c>
      <c r="D56" s="2" t="s">
        <v>350</v>
      </c>
      <c r="E56" s="2" t="s">
        <v>359</v>
      </c>
      <c r="F56" s="29" t="str">
        <f>_xlfn.XLOOKUP(B56,'Filter Data'!$A$1:$A$16,'Filter Data'!$M$1:$M$16," ")</f>
        <v>SZL</v>
      </c>
      <c r="G56" s="5">
        <f>SUMIFS('Complete Nutrition Data'!$Q:$Q,'Complete Nutrition Data'!$B:$B,$B56,'Complete Nutrition Data'!$F:$F,$C56,'Complete Nutrition Data'!$G:$G,$D56,'Complete Nutrition Data'!$C:$C,$G$10,'Complete Nutrition Data'!$J:$J,"Indirect")</f>
        <v>2000</v>
      </c>
      <c r="H56" s="5">
        <f>SUMIFS('Complete Nutrition Data'!$Q:$Q,'Complete Nutrition Data'!$B:$B,$B56,'Complete Nutrition Data'!$F:$F,$C56,'Complete Nutrition Data'!$G:$G,$D56,'Complete Nutrition Data'!$C:$C,$H$10,'Complete Nutrition Data'!$J:$J,"Indirect")</f>
        <v>5000</v>
      </c>
      <c r="I56" s="5">
        <f>SUMIFS('Complete Nutrition Data'!$Q:$Q,'Complete Nutrition Data'!$B:$B,$B56,'Complete Nutrition Data'!$F:$F,$C56,'Complete Nutrition Data'!$G:$G,$D56,'Complete Nutrition Data'!$C:$C,$I$10,'Complete Nutrition Data'!$J:$J,"Indirect")</f>
        <v>5000</v>
      </c>
      <c r="J56" s="5">
        <f>SUMIFS('Complete Nutrition Data'!$Q:$Q,'Complete Nutrition Data'!$B:$B,$B56,'Complete Nutrition Data'!$F:$F,$C56,'Complete Nutrition Data'!$G:$G,$D56,'Complete Nutrition Data'!$C:$C,$J$10,'Complete Nutrition Data'!$J:$J,"Indirect")</f>
        <v>1700</v>
      </c>
      <c r="K56" s="5">
        <f>SUMIFS('Complete Nutrition Data'!$Q:$Q,'Complete Nutrition Data'!$B:$B,$B56,'Complete Nutrition Data'!$F:$F,$C56,'Complete Nutrition Data'!$G:$G,$D56,'Complete Nutrition Data'!$C:$C,$K$10,'Complete Nutrition Data'!$J:$J,"Indirect")</f>
        <v>0</v>
      </c>
      <c r="L56" s="5">
        <f>SUMIFS('Complete Nutrition Data'!$Q:$Q,'Complete Nutrition Data'!$B:$B,$B56,'Complete Nutrition Data'!$F:$F,$C56,'Complete Nutrition Data'!$G:$G,$D56,'Complete Nutrition Data'!$C:$C,$L$10,'Complete Nutrition Data'!$J:$J,"Indirect")</f>
        <v>0</v>
      </c>
      <c r="M56" s="5">
        <f>SUMIFS('Complete Nutrition Data'!$Q:$Q,'Complete Nutrition Data'!$B:$B,$B56,'Complete Nutrition Data'!$F:$F,$C56,'Complete Nutrition Data'!$G:$G,$D56,'Complete Nutrition Data'!$C:$C,$M$10,'Complete Nutrition Data'!$J:$J,"Indirect")</f>
        <v>0</v>
      </c>
      <c r="N56" s="5">
        <f t="shared" si="1"/>
        <v>13700</v>
      </c>
      <c r="O56" s="5"/>
      <c r="P56" s="19"/>
      <c r="Q56" s="19"/>
      <c r="R56" s="19"/>
      <c r="S56" s="19"/>
      <c r="T56" s="19"/>
      <c r="U56" s="19"/>
      <c r="V56" s="19"/>
      <c r="W56" s="19"/>
      <c r="X56" s="19"/>
      <c r="Y56" s="19"/>
      <c r="Z56" s="19"/>
      <c r="AA56" s="19"/>
      <c r="AB56" s="19"/>
      <c r="AC56" s="19"/>
      <c r="AD56" s="19"/>
    </row>
    <row r="57" spans="2:30">
      <c r="B57" s="2" t="s">
        <v>91</v>
      </c>
      <c r="C57" s="2" t="s">
        <v>229</v>
      </c>
      <c r="D57" s="2" t="s">
        <v>351</v>
      </c>
      <c r="E57" s="2" t="s">
        <v>359</v>
      </c>
      <c r="F57" s="29" t="str">
        <f>_xlfn.XLOOKUP(B57,'Filter Data'!$A$1:$A$16,'Filter Data'!$M$1:$M$16," ")</f>
        <v>SZL</v>
      </c>
      <c r="G57" s="5">
        <f>SUMIFS('Complete Nutrition Data'!$Q:$Q,'Complete Nutrition Data'!$B:$B,$B57,'Complete Nutrition Data'!$F:$F,$C57,'Complete Nutrition Data'!$G:$G,$D57,'Complete Nutrition Data'!$C:$C,$G$10,'Complete Nutrition Data'!$J:$J,"Indirect")</f>
        <v>0</v>
      </c>
      <c r="H57" s="5">
        <f>SUMIFS('Complete Nutrition Data'!$Q:$Q,'Complete Nutrition Data'!$B:$B,$B57,'Complete Nutrition Data'!$F:$F,$C57,'Complete Nutrition Data'!$G:$G,$D57,'Complete Nutrition Data'!$C:$C,$H$10,'Complete Nutrition Data'!$J:$J,"Indirect")</f>
        <v>0</v>
      </c>
      <c r="I57" s="5">
        <f>SUMIFS('Complete Nutrition Data'!$Q:$Q,'Complete Nutrition Data'!$B:$B,$B57,'Complete Nutrition Data'!$F:$F,$C57,'Complete Nutrition Data'!$G:$G,$D57,'Complete Nutrition Data'!$C:$C,$I$10,'Complete Nutrition Data'!$J:$J,"Indirect")</f>
        <v>0</v>
      </c>
      <c r="J57" s="5">
        <f>SUMIFS('Complete Nutrition Data'!$Q:$Q,'Complete Nutrition Data'!$B:$B,$B57,'Complete Nutrition Data'!$F:$F,$C57,'Complete Nutrition Data'!$G:$G,$D57,'Complete Nutrition Data'!$C:$C,$J$10,'Complete Nutrition Data'!$J:$J,"Indirect")</f>
        <v>0</v>
      </c>
      <c r="K57" s="5">
        <f>SUMIFS('Complete Nutrition Data'!$Q:$Q,'Complete Nutrition Data'!$B:$B,$B57,'Complete Nutrition Data'!$F:$F,$C57,'Complete Nutrition Data'!$G:$G,$D57,'Complete Nutrition Data'!$C:$C,$K$10,'Complete Nutrition Data'!$J:$J,"Indirect")</f>
        <v>0</v>
      </c>
      <c r="L57" s="5">
        <f>SUMIFS('Complete Nutrition Data'!$Q:$Q,'Complete Nutrition Data'!$B:$B,$B57,'Complete Nutrition Data'!$F:$F,$C57,'Complete Nutrition Data'!$G:$G,$D57,'Complete Nutrition Data'!$C:$C,$L$10,'Complete Nutrition Data'!$J:$J,"Indirect")</f>
        <v>0</v>
      </c>
      <c r="M57" s="5">
        <f>SUMIFS('Complete Nutrition Data'!$Q:$Q,'Complete Nutrition Data'!$B:$B,$B57,'Complete Nutrition Data'!$F:$F,$C57,'Complete Nutrition Data'!$G:$G,$D57,'Complete Nutrition Data'!$C:$C,$M$10,'Complete Nutrition Data'!$J:$J,"Indirect")</f>
        <v>0</v>
      </c>
      <c r="N57" s="5">
        <f t="shared" si="1"/>
        <v>0</v>
      </c>
      <c r="O57" s="5"/>
      <c r="P57" s="19"/>
      <c r="Q57" s="19"/>
      <c r="R57" s="19"/>
      <c r="S57" s="19"/>
      <c r="T57" s="19"/>
      <c r="U57" s="19"/>
      <c r="V57" s="19"/>
      <c r="W57" s="19"/>
      <c r="X57" s="19"/>
      <c r="Y57" s="19"/>
      <c r="Z57" s="19"/>
      <c r="AA57" s="19"/>
      <c r="AB57" s="19"/>
      <c r="AC57" s="19"/>
      <c r="AD57" s="19"/>
    </row>
    <row r="58" spans="2:30">
      <c r="B58" s="2" t="s">
        <v>91</v>
      </c>
      <c r="C58" s="2" t="s">
        <v>229</v>
      </c>
      <c r="D58" s="2" t="s">
        <v>349</v>
      </c>
      <c r="E58" s="2" t="s">
        <v>359</v>
      </c>
      <c r="F58" s="29" t="str">
        <f>_xlfn.XLOOKUP(B58,'Filter Data'!$A$1:$A$16,'Filter Data'!$M$1:$M$16," ")</f>
        <v>SZL</v>
      </c>
      <c r="G58" s="5">
        <f>SUMIFS('Complete Nutrition Data'!$Q:$Q,'Complete Nutrition Data'!$B:$B,$B58,'Complete Nutrition Data'!$F:$F,$C58,'Complete Nutrition Data'!$G:$G,$D58,'Complete Nutrition Data'!$C:$C,$G$10,'Complete Nutrition Data'!$J:$J,"Indirect")</f>
        <v>370000</v>
      </c>
      <c r="H58" s="5">
        <f>SUMIFS('Complete Nutrition Data'!$Q:$Q,'Complete Nutrition Data'!$B:$B,$B58,'Complete Nutrition Data'!$F:$F,$C58,'Complete Nutrition Data'!$G:$G,$D58,'Complete Nutrition Data'!$C:$C,$H$10,'Complete Nutrition Data'!$J:$J,"Indirect")</f>
        <v>261750</v>
      </c>
      <c r="I58" s="5">
        <f>SUMIFS('Complete Nutrition Data'!$Q:$Q,'Complete Nutrition Data'!$B:$B,$B58,'Complete Nutrition Data'!$F:$F,$C58,'Complete Nutrition Data'!$G:$G,$D58,'Complete Nutrition Data'!$C:$C,$I$10,'Complete Nutrition Data'!$J:$J,"Indirect")</f>
        <v>508000</v>
      </c>
      <c r="J58" s="5">
        <f>SUMIFS('Complete Nutrition Data'!$Q:$Q,'Complete Nutrition Data'!$B:$B,$B58,'Complete Nutrition Data'!$F:$F,$C58,'Complete Nutrition Data'!$G:$G,$D58,'Complete Nutrition Data'!$C:$C,$J$10,'Complete Nutrition Data'!$J:$J,"Indirect")</f>
        <v>206700</v>
      </c>
      <c r="K58" s="5">
        <f>SUMIFS('Complete Nutrition Data'!$Q:$Q,'Complete Nutrition Data'!$B:$B,$B58,'Complete Nutrition Data'!$F:$F,$C58,'Complete Nutrition Data'!$G:$G,$D58,'Complete Nutrition Data'!$C:$C,$K$10,'Complete Nutrition Data'!$J:$J,"Indirect")</f>
        <v>0</v>
      </c>
      <c r="L58" s="5">
        <f>SUMIFS('Complete Nutrition Data'!$Q:$Q,'Complete Nutrition Data'!$B:$B,$B58,'Complete Nutrition Data'!$F:$F,$C58,'Complete Nutrition Data'!$G:$G,$D58,'Complete Nutrition Data'!$C:$C,$L$10,'Complete Nutrition Data'!$J:$J,"Indirect")</f>
        <v>0</v>
      </c>
      <c r="M58" s="5">
        <f>SUMIFS('Complete Nutrition Data'!$Q:$Q,'Complete Nutrition Data'!$B:$B,$B58,'Complete Nutrition Data'!$F:$F,$C58,'Complete Nutrition Data'!$G:$G,$D58,'Complete Nutrition Data'!$C:$C,$M$10,'Complete Nutrition Data'!$J:$J,"Indirect")</f>
        <v>0</v>
      </c>
      <c r="N58" s="5">
        <f t="shared" si="1"/>
        <v>1346450</v>
      </c>
      <c r="O58" s="5"/>
      <c r="P58" s="19"/>
      <c r="Q58" s="19"/>
      <c r="R58" s="19"/>
      <c r="S58" s="19"/>
      <c r="T58" s="19"/>
      <c r="U58" s="19"/>
      <c r="V58" s="19"/>
      <c r="W58" s="19"/>
      <c r="X58" s="19"/>
      <c r="Y58" s="19"/>
      <c r="Z58" s="19"/>
      <c r="AA58" s="19"/>
      <c r="AB58" s="19"/>
      <c r="AC58" s="19"/>
      <c r="AD58" s="19"/>
    </row>
    <row r="59" spans="2:30">
      <c r="B59" s="2" t="s">
        <v>135</v>
      </c>
      <c r="C59" s="2" t="s">
        <v>109</v>
      </c>
      <c r="D59" s="2" t="s">
        <v>222</v>
      </c>
      <c r="E59" s="2" t="s">
        <v>359</v>
      </c>
      <c r="F59" s="29" t="str">
        <f>_xlfn.XLOOKUP(B59,'Filter Data'!$A$1:$A$16,'Filter Data'!$M$1:$M$16," ")</f>
        <v>MGA</v>
      </c>
      <c r="G59" s="5">
        <f>SUMIFS('Complete Nutrition Data'!$Q:$Q,'Complete Nutrition Data'!$B:$B,$B59,'Complete Nutrition Data'!$F:$F,$C59,'Complete Nutrition Data'!$G:$G,$D59,'Complete Nutrition Data'!$C:$C,$G$10,'Complete Nutrition Data'!$J:$J,"Indirect")</f>
        <v>0</v>
      </c>
      <c r="H59" s="5">
        <f>SUMIFS('Complete Nutrition Data'!$Q:$Q,'Complete Nutrition Data'!$B:$B,$B59,'Complete Nutrition Data'!$F:$F,$C59,'Complete Nutrition Data'!$G:$G,$D59,'Complete Nutrition Data'!$C:$C,$H$10,'Complete Nutrition Data'!$J:$J,"Indirect")</f>
        <v>0</v>
      </c>
      <c r="I59" s="5">
        <f>SUMIFS('Complete Nutrition Data'!$Q:$Q,'Complete Nutrition Data'!$B:$B,$B59,'Complete Nutrition Data'!$F:$F,$C59,'Complete Nutrition Data'!$G:$G,$D59,'Complete Nutrition Data'!$C:$C,$I$10,'Complete Nutrition Data'!$J:$J,"Indirect")</f>
        <v>0</v>
      </c>
      <c r="J59" s="5">
        <f>SUMIFS('Complete Nutrition Data'!$Q:$Q,'Complete Nutrition Data'!$B:$B,$B59,'Complete Nutrition Data'!$F:$F,$C59,'Complete Nutrition Data'!$G:$G,$D59,'Complete Nutrition Data'!$C:$C,$J$10,'Complete Nutrition Data'!$J:$J,"Indirect")</f>
        <v>0</v>
      </c>
      <c r="K59" s="5">
        <f>SUMIFS('Complete Nutrition Data'!$Q:$Q,'Complete Nutrition Data'!$B:$B,$B59,'Complete Nutrition Data'!$F:$F,$C59,'Complete Nutrition Data'!$G:$G,$D59,'Complete Nutrition Data'!$C:$C,$K$10,'Complete Nutrition Data'!$J:$J,"Indirect")</f>
        <v>0</v>
      </c>
      <c r="L59" s="5">
        <f>SUMIFS('Complete Nutrition Data'!$Q:$Q,'Complete Nutrition Data'!$B:$B,$B59,'Complete Nutrition Data'!$F:$F,$C59,'Complete Nutrition Data'!$G:$G,$D59,'Complete Nutrition Data'!$C:$C,$L$10,'Complete Nutrition Data'!$J:$J,"Indirect")</f>
        <v>0</v>
      </c>
      <c r="M59" s="5">
        <f>SUMIFS('Complete Nutrition Data'!$Q:$Q,'Complete Nutrition Data'!$B:$B,$B59,'Complete Nutrition Data'!$F:$F,$C59,'Complete Nutrition Data'!$G:$G,$D59,'Complete Nutrition Data'!$C:$C,$M$10,'Complete Nutrition Data'!$J:$J,"Indirect")</f>
        <v>0</v>
      </c>
      <c r="N59" s="5">
        <f t="shared" si="1"/>
        <v>0</v>
      </c>
      <c r="O59" s="5"/>
      <c r="P59" s="19"/>
      <c r="Q59" s="19"/>
      <c r="R59" s="19"/>
      <c r="S59" s="19"/>
      <c r="T59" s="19"/>
      <c r="U59" s="19"/>
      <c r="V59" s="19"/>
      <c r="W59" s="19"/>
      <c r="X59" s="19"/>
      <c r="Y59" s="19"/>
      <c r="Z59" s="19"/>
      <c r="AA59" s="19"/>
      <c r="AB59" s="19"/>
      <c r="AC59" s="19"/>
      <c r="AD59" s="19"/>
    </row>
    <row r="60" spans="2:30">
      <c r="B60" s="2" t="s">
        <v>135</v>
      </c>
      <c r="C60" s="2" t="s">
        <v>109</v>
      </c>
      <c r="D60" s="2" t="s">
        <v>234</v>
      </c>
      <c r="E60" s="2" t="s">
        <v>359</v>
      </c>
      <c r="F60" s="29" t="str">
        <f>_xlfn.XLOOKUP(B60,'Filter Data'!$A$1:$A$16,'Filter Data'!$M$1:$M$16," ")</f>
        <v>MGA</v>
      </c>
      <c r="G60" s="5">
        <f>SUMIFS('Complete Nutrition Data'!$Q:$Q,'Complete Nutrition Data'!$B:$B,$B60,'Complete Nutrition Data'!$F:$F,$C60,'Complete Nutrition Data'!$G:$G,$D60,'Complete Nutrition Data'!$C:$C,$G$10,'Complete Nutrition Data'!$J:$J,"Indirect")</f>
        <v>0</v>
      </c>
      <c r="H60" s="5">
        <f>SUMIFS('Complete Nutrition Data'!$Q:$Q,'Complete Nutrition Data'!$B:$B,$B60,'Complete Nutrition Data'!$F:$F,$C60,'Complete Nutrition Data'!$G:$G,$D60,'Complete Nutrition Data'!$C:$C,$H$10,'Complete Nutrition Data'!$J:$J,"Indirect")</f>
        <v>0</v>
      </c>
      <c r="I60" s="5">
        <f>SUMIFS('Complete Nutrition Data'!$Q:$Q,'Complete Nutrition Data'!$B:$B,$B60,'Complete Nutrition Data'!$F:$F,$C60,'Complete Nutrition Data'!$G:$G,$D60,'Complete Nutrition Data'!$C:$C,$I$10,'Complete Nutrition Data'!$J:$J,"Indirect")</f>
        <v>0</v>
      </c>
      <c r="J60" s="5">
        <f>SUMIFS('Complete Nutrition Data'!$Q:$Q,'Complete Nutrition Data'!$B:$B,$B60,'Complete Nutrition Data'!$F:$F,$C60,'Complete Nutrition Data'!$G:$G,$D60,'Complete Nutrition Data'!$C:$C,$J$10,'Complete Nutrition Data'!$J:$J,"Indirect")</f>
        <v>4500000</v>
      </c>
      <c r="K60" s="5">
        <f>SUMIFS('Complete Nutrition Data'!$Q:$Q,'Complete Nutrition Data'!$B:$B,$B60,'Complete Nutrition Data'!$F:$F,$C60,'Complete Nutrition Data'!$G:$G,$D60,'Complete Nutrition Data'!$C:$C,$K$10,'Complete Nutrition Data'!$J:$J,"Indirect")</f>
        <v>0</v>
      </c>
      <c r="L60" s="5">
        <f>SUMIFS('Complete Nutrition Data'!$Q:$Q,'Complete Nutrition Data'!$B:$B,$B60,'Complete Nutrition Data'!$F:$F,$C60,'Complete Nutrition Data'!$G:$G,$D60,'Complete Nutrition Data'!$C:$C,$L$10,'Complete Nutrition Data'!$J:$J,"Indirect")</f>
        <v>0</v>
      </c>
      <c r="M60" s="5">
        <f>SUMIFS('Complete Nutrition Data'!$Q:$Q,'Complete Nutrition Data'!$B:$B,$B60,'Complete Nutrition Data'!$F:$F,$C60,'Complete Nutrition Data'!$G:$G,$D60,'Complete Nutrition Data'!$C:$C,$M$10,'Complete Nutrition Data'!$J:$J,"Indirect")</f>
        <v>0</v>
      </c>
      <c r="N60" s="5">
        <f t="shared" si="1"/>
        <v>4500000</v>
      </c>
      <c r="O60" s="5"/>
      <c r="P60" s="19"/>
      <c r="Q60" s="19"/>
      <c r="R60" s="19"/>
      <c r="S60" s="19"/>
      <c r="T60" s="19"/>
      <c r="U60" s="19"/>
      <c r="V60" s="19"/>
      <c r="W60" s="19"/>
      <c r="X60" s="19"/>
      <c r="Y60" s="19"/>
      <c r="Z60" s="19"/>
      <c r="AA60" s="19"/>
      <c r="AB60" s="19"/>
      <c r="AC60" s="19"/>
      <c r="AD60" s="19"/>
    </row>
    <row r="61" spans="2:30">
      <c r="B61" s="2" t="s">
        <v>135</v>
      </c>
      <c r="C61" s="2" t="s">
        <v>275</v>
      </c>
      <c r="D61" s="2" t="s">
        <v>382</v>
      </c>
      <c r="E61" s="2" t="s">
        <v>359</v>
      </c>
      <c r="F61" s="29" t="str">
        <f>_xlfn.XLOOKUP(B61,'Filter Data'!$A$1:$A$16,'Filter Data'!$M$1:$M$16," ")</f>
        <v>MGA</v>
      </c>
      <c r="G61" s="5">
        <f>SUMIFS('Complete Nutrition Data'!$Q:$Q,'Complete Nutrition Data'!$B:$B,$B61,'Complete Nutrition Data'!$F:$F,$C61,'Complete Nutrition Data'!$G:$G,$D61,'Complete Nutrition Data'!$C:$C,$G$10,'Complete Nutrition Data'!$J:$J,"Indirect")</f>
        <v>51800000000</v>
      </c>
      <c r="H61" s="5">
        <f>SUMIFS('Complete Nutrition Data'!$Q:$Q,'Complete Nutrition Data'!$B:$B,$B61,'Complete Nutrition Data'!$F:$F,$C61,'Complete Nutrition Data'!$G:$G,$D61,'Complete Nutrition Data'!$C:$C,$H$10,'Complete Nutrition Data'!$J:$J,"Indirect")</f>
        <v>36000000000</v>
      </c>
      <c r="I61" s="5">
        <f>SUMIFS('Complete Nutrition Data'!$Q:$Q,'Complete Nutrition Data'!$B:$B,$B61,'Complete Nutrition Data'!$F:$F,$C61,'Complete Nutrition Data'!$G:$G,$D61,'Complete Nutrition Data'!$C:$C,$I$10,'Complete Nutrition Data'!$J:$J,"Indirect")</f>
        <v>71500000000</v>
      </c>
      <c r="J61" s="5">
        <f>SUMIFS('Complete Nutrition Data'!$Q:$Q,'Complete Nutrition Data'!$B:$B,$B61,'Complete Nutrition Data'!$F:$F,$C61,'Complete Nutrition Data'!$G:$G,$D61,'Complete Nutrition Data'!$C:$C,$J$10,'Complete Nutrition Data'!$J:$J,"Indirect")</f>
        <v>245530363000</v>
      </c>
      <c r="K61" s="5">
        <f>SUMIFS('Complete Nutrition Data'!$Q:$Q,'Complete Nutrition Data'!$B:$B,$B61,'Complete Nutrition Data'!$F:$F,$C61,'Complete Nutrition Data'!$G:$G,$D61,'Complete Nutrition Data'!$C:$C,$K$10,'Complete Nutrition Data'!$J:$J,"Indirect")</f>
        <v>0</v>
      </c>
      <c r="L61" s="5">
        <f>SUMIFS('Complete Nutrition Data'!$Q:$Q,'Complete Nutrition Data'!$B:$B,$B61,'Complete Nutrition Data'!$F:$F,$C61,'Complete Nutrition Data'!$G:$G,$D61,'Complete Nutrition Data'!$C:$C,$L$10,'Complete Nutrition Data'!$J:$J,"Indirect")</f>
        <v>0</v>
      </c>
      <c r="M61" s="5">
        <f>SUMIFS('Complete Nutrition Data'!$Q:$Q,'Complete Nutrition Data'!$B:$B,$B61,'Complete Nutrition Data'!$F:$F,$C61,'Complete Nutrition Data'!$G:$G,$D61,'Complete Nutrition Data'!$C:$C,$M$10,'Complete Nutrition Data'!$J:$J,"Indirect")</f>
        <v>0</v>
      </c>
      <c r="N61" s="5">
        <f t="shared" si="1"/>
        <v>404830363000</v>
      </c>
      <c r="O61" s="5"/>
      <c r="P61" s="19"/>
      <c r="Q61" s="19"/>
      <c r="R61" s="19"/>
      <c r="S61" s="19"/>
      <c r="T61" s="19"/>
      <c r="U61" s="19"/>
      <c r="V61" s="19"/>
      <c r="W61" s="19"/>
      <c r="X61" s="19"/>
      <c r="Y61" s="19"/>
      <c r="Z61" s="19"/>
      <c r="AA61" s="19"/>
      <c r="AB61" s="19"/>
      <c r="AC61" s="19"/>
      <c r="AD61" s="19"/>
    </row>
    <row r="62" spans="2:30" ht="27.6">
      <c r="B62" s="2" t="s">
        <v>135</v>
      </c>
      <c r="C62" s="2" t="s">
        <v>232</v>
      </c>
      <c r="D62" s="2" t="s">
        <v>405</v>
      </c>
      <c r="E62" s="2" t="s">
        <v>359</v>
      </c>
      <c r="F62" s="29" t="str">
        <f>_xlfn.XLOOKUP(B62,'Filter Data'!$A$1:$A$16,'Filter Data'!$M$1:$M$16," ")</f>
        <v>MGA</v>
      </c>
      <c r="G62" s="5">
        <f>SUMIFS('Complete Nutrition Data'!$Q:$Q,'Complete Nutrition Data'!$B:$B,$B62,'Complete Nutrition Data'!$F:$F,$C62,'Complete Nutrition Data'!$G:$G,$D62,'Complete Nutrition Data'!$C:$C,$G$10,'Complete Nutrition Data'!$J:$J,"Indirect")</f>
        <v>0</v>
      </c>
      <c r="H62" s="5">
        <f>SUMIFS('Complete Nutrition Data'!$Q:$Q,'Complete Nutrition Data'!$B:$B,$B62,'Complete Nutrition Data'!$F:$F,$C62,'Complete Nutrition Data'!$G:$G,$D62,'Complete Nutrition Data'!$C:$C,$H$10,'Complete Nutrition Data'!$J:$J,"Indirect")</f>
        <v>0</v>
      </c>
      <c r="I62" s="5">
        <f>SUMIFS('Complete Nutrition Data'!$Q:$Q,'Complete Nutrition Data'!$B:$B,$B62,'Complete Nutrition Data'!$F:$F,$C62,'Complete Nutrition Data'!$G:$G,$D62,'Complete Nutrition Data'!$C:$C,$I$10,'Complete Nutrition Data'!$J:$J,"Indirect")</f>
        <v>0</v>
      </c>
      <c r="J62" s="5">
        <f>SUMIFS('Complete Nutrition Data'!$Q:$Q,'Complete Nutrition Data'!$B:$B,$B62,'Complete Nutrition Data'!$F:$F,$C62,'Complete Nutrition Data'!$G:$G,$D62,'Complete Nutrition Data'!$C:$C,$J$10,'Complete Nutrition Data'!$J:$J,"Indirect")</f>
        <v>0</v>
      </c>
      <c r="K62" s="5">
        <f>SUMIFS('Complete Nutrition Data'!$Q:$Q,'Complete Nutrition Data'!$B:$B,$B62,'Complete Nutrition Data'!$F:$F,$C62,'Complete Nutrition Data'!$G:$G,$D62,'Complete Nutrition Data'!$C:$C,$K$10,'Complete Nutrition Data'!$J:$J,"Indirect")</f>
        <v>0</v>
      </c>
      <c r="L62" s="5">
        <f>SUMIFS('Complete Nutrition Data'!$Q:$Q,'Complete Nutrition Data'!$B:$B,$B62,'Complete Nutrition Data'!$F:$F,$C62,'Complete Nutrition Data'!$G:$G,$D62,'Complete Nutrition Data'!$C:$C,$L$10,'Complete Nutrition Data'!$J:$J,"Indirect")</f>
        <v>0</v>
      </c>
      <c r="M62" s="5">
        <f>SUMIFS('Complete Nutrition Data'!$Q:$Q,'Complete Nutrition Data'!$B:$B,$B62,'Complete Nutrition Data'!$F:$F,$C62,'Complete Nutrition Data'!$G:$G,$D62,'Complete Nutrition Data'!$C:$C,$M$10,'Complete Nutrition Data'!$J:$J,"Indirect")</f>
        <v>0</v>
      </c>
      <c r="N62" s="5">
        <f t="shared" si="1"/>
        <v>0</v>
      </c>
      <c r="O62" s="5"/>
      <c r="P62" s="19"/>
      <c r="Q62" s="19"/>
      <c r="R62" s="19"/>
      <c r="S62" s="19"/>
      <c r="T62" s="19"/>
      <c r="U62" s="19"/>
      <c r="V62" s="19"/>
      <c r="W62" s="19"/>
      <c r="X62" s="19"/>
      <c r="Y62" s="19"/>
      <c r="Z62" s="19"/>
      <c r="AA62" s="19"/>
      <c r="AB62" s="19"/>
      <c r="AC62" s="19"/>
      <c r="AD62" s="19"/>
    </row>
    <row r="63" spans="2:30">
      <c r="B63" s="2" t="s">
        <v>135</v>
      </c>
      <c r="C63" s="2" t="s">
        <v>232</v>
      </c>
      <c r="D63" s="2" t="s">
        <v>312</v>
      </c>
      <c r="E63" s="2" t="s">
        <v>359</v>
      </c>
      <c r="F63" s="29" t="str">
        <f>_xlfn.XLOOKUP(B63,'Filter Data'!$A$1:$A$16,'Filter Data'!$M$1:$M$16," ")</f>
        <v>MGA</v>
      </c>
      <c r="G63" s="5">
        <f>SUMIFS('Complete Nutrition Data'!$Q:$Q,'Complete Nutrition Data'!$B:$B,$B63,'Complete Nutrition Data'!$F:$F,$C63,'Complete Nutrition Data'!$G:$G,$D63,'Complete Nutrition Data'!$C:$C,$G$10,'Complete Nutrition Data'!$J:$J,"Indirect")</f>
        <v>0</v>
      </c>
      <c r="H63" s="5">
        <f>SUMIFS('Complete Nutrition Data'!$Q:$Q,'Complete Nutrition Data'!$B:$B,$B63,'Complete Nutrition Data'!$F:$F,$C63,'Complete Nutrition Data'!$G:$G,$D63,'Complete Nutrition Data'!$C:$C,$H$10,'Complete Nutrition Data'!$J:$J,"Indirect")</f>
        <v>0</v>
      </c>
      <c r="I63" s="5">
        <f>SUMIFS('Complete Nutrition Data'!$Q:$Q,'Complete Nutrition Data'!$B:$B,$B63,'Complete Nutrition Data'!$F:$F,$C63,'Complete Nutrition Data'!$G:$G,$D63,'Complete Nutrition Data'!$C:$C,$I$10,'Complete Nutrition Data'!$J:$J,"Indirect")</f>
        <v>0</v>
      </c>
      <c r="J63" s="5">
        <f>SUMIFS('Complete Nutrition Data'!$Q:$Q,'Complete Nutrition Data'!$B:$B,$B63,'Complete Nutrition Data'!$F:$F,$C63,'Complete Nutrition Data'!$G:$G,$D63,'Complete Nutrition Data'!$C:$C,$J$10,'Complete Nutrition Data'!$J:$J,"Indirect")</f>
        <v>0</v>
      </c>
      <c r="K63" s="5">
        <f>SUMIFS('Complete Nutrition Data'!$Q:$Q,'Complete Nutrition Data'!$B:$B,$B63,'Complete Nutrition Data'!$F:$F,$C63,'Complete Nutrition Data'!$G:$G,$D63,'Complete Nutrition Data'!$C:$C,$K$10,'Complete Nutrition Data'!$J:$J,"Indirect")</f>
        <v>0</v>
      </c>
      <c r="L63" s="5">
        <f>SUMIFS('Complete Nutrition Data'!$Q:$Q,'Complete Nutrition Data'!$B:$B,$B63,'Complete Nutrition Data'!$F:$F,$C63,'Complete Nutrition Data'!$G:$G,$D63,'Complete Nutrition Data'!$C:$C,$L$10,'Complete Nutrition Data'!$J:$J,"Indirect")</f>
        <v>0</v>
      </c>
      <c r="M63" s="5">
        <f>SUMIFS('Complete Nutrition Data'!$Q:$Q,'Complete Nutrition Data'!$B:$B,$B63,'Complete Nutrition Data'!$F:$F,$C63,'Complete Nutrition Data'!$G:$G,$D63,'Complete Nutrition Data'!$C:$C,$M$10,'Complete Nutrition Data'!$J:$J,"Indirect")</f>
        <v>0</v>
      </c>
      <c r="N63" s="5">
        <f t="shared" si="1"/>
        <v>0</v>
      </c>
      <c r="O63" s="5"/>
      <c r="P63" s="19"/>
      <c r="Q63" s="19"/>
      <c r="R63" s="19"/>
      <c r="S63" s="19"/>
      <c r="T63" s="19"/>
      <c r="U63" s="19"/>
      <c r="V63" s="19"/>
      <c r="W63" s="19"/>
      <c r="X63" s="19"/>
      <c r="Y63" s="19"/>
      <c r="Z63" s="19"/>
      <c r="AA63" s="19"/>
      <c r="AB63" s="19"/>
      <c r="AC63" s="19"/>
      <c r="AD63" s="19"/>
    </row>
    <row r="64" spans="2:30">
      <c r="B64" s="2" t="s">
        <v>135</v>
      </c>
      <c r="C64" s="2" t="s">
        <v>187</v>
      </c>
      <c r="D64" s="2" t="s">
        <v>353</v>
      </c>
      <c r="E64" s="2" t="s">
        <v>359</v>
      </c>
      <c r="F64" s="29" t="str">
        <f>_xlfn.XLOOKUP(B64,'Filter Data'!$A$1:$A$16,'Filter Data'!$M$1:$M$16," ")</f>
        <v>MGA</v>
      </c>
      <c r="G64" s="5">
        <f>SUMIFS('Complete Nutrition Data'!$Q:$Q,'Complete Nutrition Data'!$B:$B,$B64,'Complete Nutrition Data'!$F:$F,$C64,'Complete Nutrition Data'!$G:$G,$D64,'Complete Nutrition Data'!$C:$C,$G$10,'Complete Nutrition Data'!$J:$J,"Indirect")</f>
        <v>0</v>
      </c>
      <c r="H64" s="5">
        <f>SUMIFS('Complete Nutrition Data'!$Q:$Q,'Complete Nutrition Data'!$B:$B,$B64,'Complete Nutrition Data'!$F:$F,$C64,'Complete Nutrition Data'!$G:$G,$D64,'Complete Nutrition Data'!$C:$C,$H$10,'Complete Nutrition Data'!$J:$J,"Indirect")</f>
        <v>0</v>
      </c>
      <c r="I64" s="5">
        <f>SUMIFS('Complete Nutrition Data'!$Q:$Q,'Complete Nutrition Data'!$B:$B,$B64,'Complete Nutrition Data'!$F:$F,$C64,'Complete Nutrition Data'!$G:$G,$D64,'Complete Nutrition Data'!$C:$C,$I$10,'Complete Nutrition Data'!$J:$J,"Indirect")</f>
        <v>0</v>
      </c>
      <c r="J64" s="5">
        <f>SUMIFS('Complete Nutrition Data'!$Q:$Q,'Complete Nutrition Data'!$B:$B,$B64,'Complete Nutrition Data'!$F:$F,$C64,'Complete Nutrition Data'!$G:$G,$D64,'Complete Nutrition Data'!$C:$C,$J$10,'Complete Nutrition Data'!$J:$J,"Indirect")</f>
        <v>0</v>
      </c>
      <c r="K64" s="5">
        <f>SUMIFS('Complete Nutrition Data'!$Q:$Q,'Complete Nutrition Data'!$B:$B,$B64,'Complete Nutrition Data'!$F:$F,$C64,'Complete Nutrition Data'!$G:$G,$D64,'Complete Nutrition Data'!$C:$C,$K$10,'Complete Nutrition Data'!$J:$J,"Indirect")</f>
        <v>0</v>
      </c>
      <c r="L64" s="5">
        <f>SUMIFS('Complete Nutrition Data'!$Q:$Q,'Complete Nutrition Data'!$B:$B,$B64,'Complete Nutrition Data'!$F:$F,$C64,'Complete Nutrition Data'!$G:$G,$D64,'Complete Nutrition Data'!$C:$C,$L$10,'Complete Nutrition Data'!$J:$J,"Indirect")</f>
        <v>0</v>
      </c>
      <c r="M64" s="5">
        <f>SUMIFS('Complete Nutrition Data'!$Q:$Q,'Complete Nutrition Data'!$B:$B,$B64,'Complete Nutrition Data'!$F:$F,$C64,'Complete Nutrition Data'!$G:$G,$D64,'Complete Nutrition Data'!$C:$C,$M$10,'Complete Nutrition Data'!$J:$J,"Indirect")</f>
        <v>0</v>
      </c>
      <c r="N64" s="5">
        <f t="shared" si="1"/>
        <v>0</v>
      </c>
      <c r="O64" s="5"/>
      <c r="P64" s="19"/>
      <c r="Q64" s="19"/>
      <c r="R64" s="19"/>
      <c r="S64" s="19"/>
      <c r="T64" s="19"/>
      <c r="U64" s="19"/>
      <c r="V64" s="19"/>
      <c r="W64" s="19"/>
      <c r="X64" s="19"/>
      <c r="Y64" s="19"/>
      <c r="Z64" s="19"/>
      <c r="AA64" s="19"/>
      <c r="AB64" s="19"/>
      <c r="AC64" s="19"/>
      <c r="AD64" s="19"/>
    </row>
    <row r="65" spans="2:30">
      <c r="B65" s="2" t="s">
        <v>135</v>
      </c>
      <c r="C65" s="2" t="s">
        <v>187</v>
      </c>
      <c r="D65" s="2" t="s">
        <v>382</v>
      </c>
      <c r="E65" s="2" t="s">
        <v>359</v>
      </c>
      <c r="F65" s="29" t="str">
        <f>_xlfn.XLOOKUP(B65,'Filter Data'!$A$1:$A$16,'Filter Data'!$M$1:$M$16," ")</f>
        <v>MGA</v>
      </c>
      <c r="G65" s="5">
        <f>SUMIFS('Complete Nutrition Data'!$Q:$Q,'Complete Nutrition Data'!$B:$B,$B65,'Complete Nutrition Data'!$F:$F,$C65,'Complete Nutrition Data'!$G:$G,$D65,'Complete Nutrition Data'!$C:$C,$G$10,'Complete Nutrition Data'!$J:$J,"Indirect")</f>
        <v>0</v>
      </c>
      <c r="H65" s="5">
        <f>SUMIFS('Complete Nutrition Data'!$Q:$Q,'Complete Nutrition Data'!$B:$B,$B65,'Complete Nutrition Data'!$F:$F,$C65,'Complete Nutrition Data'!$G:$G,$D65,'Complete Nutrition Data'!$C:$C,$H$10,'Complete Nutrition Data'!$J:$J,"Indirect")</f>
        <v>0</v>
      </c>
      <c r="I65" s="5">
        <f>SUMIFS('Complete Nutrition Data'!$Q:$Q,'Complete Nutrition Data'!$B:$B,$B65,'Complete Nutrition Data'!$F:$F,$C65,'Complete Nutrition Data'!$G:$G,$D65,'Complete Nutrition Data'!$C:$C,$I$10,'Complete Nutrition Data'!$J:$J,"Indirect")</f>
        <v>0</v>
      </c>
      <c r="J65" s="5">
        <f>SUMIFS('Complete Nutrition Data'!$Q:$Q,'Complete Nutrition Data'!$B:$B,$B65,'Complete Nutrition Data'!$F:$F,$C65,'Complete Nutrition Data'!$G:$G,$D65,'Complete Nutrition Data'!$C:$C,$J$10,'Complete Nutrition Data'!$J:$J,"Indirect")</f>
        <v>0</v>
      </c>
      <c r="K65" s="5">
        <f>SUMIFS('Complete Nutrition Data'!$Q:$Q,'Complete Nutrition Data'!$B:$B,$B65,'Complete Nutrition Data'!$F:$F,$C65,'Complete Nutrition Data'!$G:$G,$D65,'Complete Nutrition Data'!$C:$C,$K$10,'Complete Nutrition Data'!$J:$J,"Indirect")</f>
        <v>0</v>
      </c>
      <c r="L65" s="5">
        <f>SUMIFS('Complete Nutrition Data'!$Q:$Q,'Complete Nutrition Data'!$B:$B,$B65,'Complete Nutrition Data'!$F:$F,$C65,'Complete Nutrition Data'!$G:$G,$D65,'Complete Nutrition Data'!$C:$C,$L$10,'Complete Nutrition Data'!$J:$J,"Indirect")</f>
        <v>0</v>
      </c>
      <c r="M65" s="5">
        <f>SUMIFS('Complete Nutrition Data'!$Q:$Q,'Complete Nutrition Data'!$B:$B,$B65,'Complete Nutrition Data'!$F:$F,$C65,'Complete Nutrition Data'!$G:$G,$D65,'Complete Nutrition Data'!$C:$C,$M$10,'Complete Nutrition Data'!$J:$J,"Indirect")</f>
        <v>0</v>
      </c>
      <c r="N65" s="5">
        <f t="shared" si="1"/>
        <v>0</v>
      </c>
      <c r="O65" s="5"/>
      <c r="P65" s="19"/>
      <c r="Q65" s="19"/>
      <c r="R65" s="19"/>
      <c r="S65" s="19"/>
      <c r="T65" s="19"/>
      <c r="U65" s="19"/>
      <c r="V65" s="19"/>
      <c r="W65" s="19"/>
      <c r="X65" s="19"/>
      <c r="Y65" s="19"/>
      <c r="Z65" s="19"/>
      <c r="AA65" s="19"/>
      <c r="AB65" s="19"/>
      <c r="AC65" s="19"/>
      <c r="AD65" s="19"/>
    </row>
    <row r="66" spans="2:30">
      <c r="B66" s="2" t="s">
        <v>135</v>
      </c>
      <c r="C66" s="2" t="s">
        <v>187</v>
      </c>
      <c r="D66" s="2" t="s">
        <v>234</v>
      </c>
      <c r="E66" s="2" t="s">
        <v>359</v>
      </c>
      <c r="F66" s="29" t="str">
        <f>_xlfn.XLOOKUP(B66,'Filter Data'!$A$1:$A$16,'Filter Data'!$M$1:$M$16," ")</f>
        <v>MGA</v>
      </c>
      <c r="G66" s="5">
        <f>SUMIFS('Complete Nutrition Data'!$Q:$Q,'Complete Nutrition Data'!$B:$B,$B66,'Complete Nutrition Data'!$F:$F,$C66,'Complete Nutrition Data'!$G:$G,$D66,'Complete Nutrition Data'!$C:$C,$G$10,'Complete Nutrition Data'!$J:$J,"Indirect")</f>
        <v>33200000000</v>
      </c>
      <c r="H66" s="5">
        <f>SUMIFS('Complete Nutrition Data'!$Q:$Q,'Complete Nutrition Data'!$B:$B,$B66,'Complete Nutrition Data'!$F:$F,$C66,'Complete Nutrition Data'!$G:$G,$D66,'Complete Nutrition Data'!$C:$C,$H$10,'Complete Nutrition Data'!$J:$J,"Indirect")</f>
        <v>101000000000</v>
      </c>
      <c r="I66" s="5">
        <f>SUMIFS('Complete Nutrition Data'!$Q:$Q,'Complete Nutrition Data'!$B:$B,$B66,'Complete Nutrition Data'!$F:$F,$C66,'Complete Nutrition Data'!$G:$G,$D66,'Complete Nutrition Data'!$C:$C,$I$10,'Complete Nutrition Data'!$J:$J,"Indirect")</f>
        <v>113000000000</v>
      </c>
      <c r="J66" s="5">
        <f>SUMIFS('Complete Nutrition Data'!$Q:$Q,'Complete Nutrition Data'!$B:$B,$B66,'Complete Nutrition Data'!$F:$F,$C66,'Complete Nutrition Data'!$G:$G,$D66,'Complete Nutrition Data'!$C:$C,$J$10,'Complete Nutrition Data'!$J:$J,"Indirect")</f>
        <v>150000000000</v>
      </c>
      <c r="K66" s="5">
        <f>SUMIFS('Complete Nutrition Data'!$Q:$Q,'Complete Nutrition Data'!$B:$B,$B66,'Complete Nutrition Data'!$F:$F,$C66,'Complete Nutrition Data'!$G:$G,$D66,'Complete Nutrition Data'!$C:$C,$K$10,'Complete Nutrition Data'!$J:$J,"Indirect")</f>
        <v>0</v>
      </c>
      <c r="L66" s="5">
        <f>SUMIFS('Complete Nutrition Data'!$Q:$Q,'Complete Nutrition Data'!$B:$B,$B66,'Complete Nutrition Data'!$F:$F,$C66,'Complete Nutrition Data'!$G:$G,$D66,'Complete Nutrition Data'!$C:$C,$L$10,'Complete Nutrition Data'!$J:$J,"Indirect")</f>
        <v>0</v>
      </c>
      <c r="M66" s="5">
        <f>SUMIFS('Complete Nutrition Data'!$Q:$Q,'Complete Nutrition Data'!$B:$B,$B66,'Complete Nutrition Data'!$F:$F,$C66,'Complete Nutrition Data'!$G:$G,$D66,'Complete Nutrition Data'!$C:$C,$M$10,'Complete Nutrition Data'!$J:$J,"Indirect")</f>
        <v>0</v>
      </c>
      <c r="N66" s="5">
        <f t="shared" si="1"/>
        <v>397200000000</v>
      </c>
      <c r="O66" s="5"/>
      <c r="P66" s="19"/>
      <c r="Q66" s="19"/>
      <c r="R66" s="19"/>
      <c r="S66" s="19"/>
      <c r="T66" s="19"/>
      <c r="U66" s="19"/>
      <c r="V66" s="19"/>
      <c r="W66" s="19"/>
      <c r="X66" s="19"/>
      <c r="Y66" s="19"/>
      <c r="Z66" s="19"/>
      <c r="AA66" s="19"/>
      <c r="AB66" s="19"/>
      <c r="AC66" s="19"/>
      <c r="AD66" s="19"/>
    </row>
    <row r="67" spans="2:30">
      <c r="B67" s="2" t="s">
        <v>135</v>
      </c>
      <c r="C67" s="2" t="s">
        <v>233</v>
      </c>
      <c r="D67" s="2" t="s">
        <v>356</v>
      </c>
      <c r="E67" s="2" t="s">
        <v>359</v>
      </c>
      <c r="F67" s="29" t="str">
        <f>_xlfn.XLOOKUP(B67,'Filter Data'!$A$1:$A$16,'Filter Data'!$M$1:$M$16," ")</f>
        <v>MGA</v>
      </c>
      <c r="G67" s="5">
        <f>SUMIFS('Complete Nutrition Data'!$Q:$Q,'Complete Nutrition Data'!$B:$B,$B67,'Complete Nutrition Data'!$F:$F,$C67,'Complete Nutrition Data'!$G:$G,$D67,'Complete Nutrition Data'!$C:$C,$G$10,'Complete Nutrition Data'!$J:$J,"Indirect")</f>
        <v>0</v>
      </c>
      <c r="H67" s="5">
        <f>SUMIFS('Complete Nutrition Data'!$Q:$Q,'Complete Nutrition Data'!$B:$B,$B67,'Complete Nutrition Data'!$F:$F,$C67,'Complete Nutrition Data'!$G:$G,$D67,'Complete Nutrition Data'!$C:$C,$H$10,'Complete Nutrition Data'!$J:$J,"Indirect")</f>
        <v>0</v>
      </c>
      <c r="I67" s="5">
        <f>SUMIFS('Complete Nutrition Data'!$Q:$Q,'Complete Nutrition Data'!$B:$B,$B67,'Complete Nutrition Data'!$F:$F,$C67,'Complete Nutrition Data'!$G:$G,$D67,'Complete Nutrition Data'!$C:$C,$I$10,'Complete Nutrition Data'!$J:$J,"Indirect")</f>
        <v>0</v>
      </c>
      <c r="J67" s="5">
        <f>SUMIFS('Complete Nutrition Data'!$Q:$Q,'Complete Nutrition Data'!$B:$B,$B67,'Complete Nutrition Data'!$F:$F,$C67,'Complete Nutrition Data'!$G:$G,$D67,'Complete Nutrition Data'!$C:$C,$J$10,'Complete Nutrition Data'!$J:$J,"Indirect")</f>
        <v>0</v>
      </c>
      <c r="K67" s="5">
        <f>SUMIFS('Complete Nutrition Data'!$Q:$Q,'Complete Nutrition Data'!$B:$B,$B67,'Complete Nutrition Data'!$F:$F,$C67,'Complete Nutrition Data'!$G:$G,$D67,'Complete Nutrition Data'!$C:$C,$K$10,'Complete Nutrition Data'!$J:$J,"Indirect")</f>
        <v>0</v>
      </c>
      <c r="L67" s="5">
        <f>SUMIFS('Complete Nutrition Data'!$Q:$Q,'Complete Nutrition Data'!$B:$B,$B67,'Complete Nutrition Data'!$F:$F,$C67,'Complete Nutrition Data'!$G:$G,$D67,'Complete Nutrition Data'!$C:$C,$L$10,'Complete Nutrition Data'!$J:$J,"Indirect")</f>
        <v>0</v>
      </c>
      <c r="M67" s="5">
        <f>SUMIFS('Complete Nutrition Data'!$Q:$Q,'Complete Nutrition Data'!$B:$B,$B67,'Complete Nutrition Data'!$F:$F,$C67,'Complete Nutrition Data'!$G:$G,$D67,'Complete Nutrition Data'!$C:$C,$M$10,'Complete Nutrition Data'!$J:$J,"Indirect")</f>
        <v>0</v>
      </c>
      <c r="N67" s="5">
        <f t="shared" si="1"/>
        <v>0</v>
      </c>
      <c r="O67" s="5"/>
      <c r="P67" s="19"/>
      <c r="Q67" s="19"/>
      <c r="R67" s="19"/>
      <c r="S67" s="19"/>
      <c r="T67" s="19"/>
      <c r="U67" s="19"/>
      <c r="V67" s="19"/>
      <c r="W67" s="19"/>
      <c r="X67" s="19"/>
      <c r="Y67" s="19"/>
      <c r="Z67" s="19"/>
      <c r="AA67" s="19"/>
      <c r="AB67" s="19"/>
      <c r="AC67" s="19"/>
      <c r="AD67" s="19"/>
    </row>
    <row r="68" spans="2:30">
      <c r="B68" s="2" t="s">
        <v>135</v>
      </c>
      <c r="C68" s="2" t="s">
        <v>229</v>
      </c>
      <c r="D68" s="2" t="s">
        <v>350</v>
      </c>
      <c r="E68" s="2" t="s">
        <v>359</v>
      </c>
      <c r="F68" s="29" t="str">
        <f>_xlfn.XLOOKUP(B68,'Filter Data'!$A$1:$A$16,'Filter Data'!$M$1:$M$16," ")</f>
        <v>MGA</v>
      </c>
      <c r="G68" s="5">
        <f>SUMIFS('Complete Nutrition Data'!$Q:$Q,'Complete Nutrition Data'!$B:$B,$B68,'Complete Nutrition Data'!$F:$F,$C68,'Complete Nutrition Data'!$G:$G,$D68,'Complete Nutrition Data'!$C:$C,$G$10,'Complete Nutrition Data'!$J:$J,"Indirect")</f>
        <v>0</v>
      </c>
      <c r="H68" s="5">
        <f>SUMIFS('Complete Nutrition Data'!$Q:$Q,'Complete Nutrition Data'!$B:$B,$B68,'Complete Nutrition Data'!$F:$F,$C68,'Complete Nutrition Data'!$G:$G,$D68,'Complete Nutrition Data'!$C:$C,$H$10,'Complete Nutrition Data'!$J:$J,"Indirect")</f>
        <v>4800000</v>
      </c>
      <c r="I68" s="5">
        <f>SUMIFS('Complete Nutrition Data'!$Q:$Q,'Complete Nutrition Data'!$B:$B,$B68,'Complete Nutrition Data'!$F:$F,$C68,'Complete Nutrition Data'!$G:$G,$D68,'Complete Nutrition Data'!$C:$C,$I$10,'Complete Nutrition Data'!$J:$J,"Indirect")</f>
        <v>4800000</v>
      </c>
      <c r="J68" s="5">
        <f>SUMIFS('Complete Nutrition Data'!$Q:$Q,'Complete Nutrition Data'!$B:$B,$B68,'Complete Nutrition Data'!$F:$F,$C68,'Complete Nutrition Data'!$G:$G,$D68,'Complete Nutrition Data'!$C:$C,$J$10,'Complete Nutrition Data'!$J:$J,"Indirect")</f>
        <v>1200000</v>
      </c>
      <c r="K68" s="5">
        <f>SUMIFS('Complete Nutrition Data'!$Q:$Q,'Complete Nutrition Data'!$B:$B,$B68,'Complete Nutrition Data'!$F:$F,$C68,'Complete Nutrition Data'!$G:$G,$D68,'Complete Nutrition Data'!$C:$C,$K$10,'Complete Nutrition Data'!$J:$J,"Indirect")</f>
        <v>0</v>
      </c>
      <c r="L68" s="5">
        <f>SUMIFS('Complete Nutrition Data'!$Q:$Q,'Complete Nutrition Data'!$B:$B,$B68,'Complete Nutrition Data'!$F:$F,$C68,'Complete Nutrition Data'!$G:$G,$D68,'Complete Nutrition Data'!$C:$C,$L$10,'Complete Nutrition Data'!$J:$J,"Indirect")</f>
        <v>0</v>
      </c>
      <c r="M68" s="5">
        <f>SUMIFS('Complete Nutrition Data'!$Q:$Q,'Complete Nutrition Data'!$B:$B,$B68,'Complete Nutrition Data'!$F:$F,$C68,'Complete Nutrition Data'!$G:$G,$D68,'Complete Nutrition Data'!$C:$C,$M$10,'Complete Nutrition Data'!$J:$J,"Indirect")</f>
        <v>0</v>
      </c>
      <c r="N68" s="5">
        <f t="shared" si="1"/>
        <v>10800000</v>
      </c>
      <c r="O68" s="5"/>
      <c r="P68" s="19"/>
      <c r="Q68" s="19"/>
      <c r="R68" s="19"/>
      <c r="S68" s="19"/>
      <c r="T68" s="19"/>
      <c r="U68" s="19"/>
      <c r="V68" s="19"/>
      <c r="W68" s="19"/>
      <c r="X68" s="19"/>
      <c r="Y68" s="19"/>
      <c r="Z68" s="19"/>
      <c r="AA68" s="19"/>
      <c r="AB68" s="19"/>
      <c r="AC68" s="19"/>
      <c r="AD68" s="19"/>
    </row>
    <row r="69" spans="2:30">
      <c r="B69" s="2" t="s">
        <v>135</v>
      </c>
      <c r="C69" s="2" t="s">
        <v>229</v>
      </c>
      <c r="D69" s="2" t="s">
        <v>351</v>
      </c>
      <c r="E69" s="2" t="s">
        <v>359</v>
      </c>
      <c r="F69" s="29" t="str">
        <f>_xlfn.XLOOKUP(B69,'Filter Data'!$A$1:$A$16,'Filter Data'!$M$1:$M$16," ")</f>
        <v>MGA</v>
      </c>
      <c r="G69" s="5">
        <f>SUMIFS('Complete Nutrition Data'!$Q:$Q,'Complete Nutrition Data'!$B:$B,$B69,'Complete Nutrition Data'!$F:$F,$C69,'Complete Nutrition Data'!$G:$G,$D69,'Complete Nutrition Data'!$C:$C,$G$10,'Complete Nutrition Data'!$J:$J,"Indirect")</f>
        <v>0</v>
      </c>
      <c r="H69" s="5">
        <f>SUMIFS('Complete Nutrition Data'!$Q:$Q,'Complete Nutrition Data'!$B:$B,$B69,'Complete Nutrition Data'!$F:$F,$C69,'Complete Nutrition Data'!$G:$G,$D69,'Complete Nutrition Data'!$C:$C,$H$10,'Complete Nutrition Data'!$J:$J,"Indirect")</f>
        <v>0</v>
      </c>
      <c r="I69" s="5">
        <f>SUMIFS('Complete Nutrition Data'!$Q:$Q,'Complete Nutrition Data'!$B:$B,$B69,'Complete Nutrition Data'!$F:$F,$C69,'Complete Nutrition Data'!$G:$G,$D69,'Complete Nutrition Data'!$C:$C,$I$10,'Complete Nutrition Data'!$J:$J,"Indirect")</f>
        <v>4800000</v>
      </c>
      <c r="J69" s="5">
        <f>SUMIFS('Complete Nutrition Data'!$Q:$Q,'Complete Nutrition Data'!$B:$B,$B69,'Complete Nutrition Data'!$F:$F,$C69,'Complete Nutrition Data'!$G:$G,$D69,'Complete Nutrition Data'!$C:$C,$J$10,'Complete Nutrition Data'!$J:$J,"Indirect")</f>
        <v>4080000</v>
      </c>
      <c r="K69" s="5">
        <f>SUMIFS('Complete Nutrition Data'!$Q:$Q,'Complete Nutrition Data'!$B:$B,$B69,'Complete Nutrition Data'!$F:$F,$C69,'Complete Nutrition Data'!$G:$G,$D69,'Complete Nutrition Data'!$C:$C,$K$10,'Complete Nutrition Data'!$J:$J,"Indirect")</f>
        <v>0</v>
      </c>
      <c r="L69" s="5">
        <f>SUMIFS('Complete Nutrition Data'!$Q:$Q,'Complete Nutrition Data'!$B:$B,$B69,'Complete Nutrition Data'!$F:$F,$C69,'Complete Nutrition Data'!$G:$G,$D69,'Complete Nutrition Data'!$C:$C,$L$10,'Complete Nutrition Data'!$J:$J,"Indirect")</f>
        <v>0</v>
      </c>
      <c r="M69" s="5">
        <f>SUMIFS('Complete Nutrition Data'!$Q:$Q,'Complete Nutrition Data'!$B:$B,$B69,'Complete Nutrition Data'!$F:$F,$C69,'Complete Nutrition Data'!$G:$G,$D69,'Complete Nutrition Data'!$C:$C,$M$10,'Complete Nutrition Data'!$J:$J,"Indirect")</f>
        <v>0</v>
      </c>
      <c r="N69" s="5">
        <f t="shared" si="1"/>
        <v>8880000</v>
      </c>
      <c r="O69" s="5"/>
      <c r="P69" s="19"/>
      <c r="Q69" s="19"/>
      <c r="R69" s="19"/>
      <c r="S69" s="19"/>
      <c r="T69" s="19"/>
      <c r="U69" s="19"/>
      <c r="V69" s="19"/>
      <c r="W69" s="19"/>
      <c r="X69" s="19"/>
      <c r="Y69" s="19"/>
      <c r="Z69" s="19"/>
      <c r="AA69" s="19"/>
      <c r="AB69" s="19"/>
      <c r="AC69" s="19"/>
      <c r="AD69" s="19"/>
    </row>
    <row r="70" spans="2:30">
      <c r="B70" s="2" t="s">
        <v>135</v>
      </c>
      <c r="C70" s="2" t="s">
        <v>229</v>
      </c>
      <c r="D70" s="2" t="s">
        <v>349</v>
      </c>
      <c r="E70" s="2" t="s">
        <v>359</v>
      </c>
      <c r="F70" s="29" t="str">
        <f>_xlfn.XLOOKUP(B70,'Filter Data'!$A$1:$A$16,'Filter Data'!$M$1:$M$16," ")</f>
        <v>MGA</v>
      </c>
      <c r="G70" s="5">
        <f>SUMIFS('Complete Nutrition Data'!$Q:$Q,'Complete Nutrition Data'!$B:$B,$B70,'Complete Nutrition Data'!$F:$F,$C70,'Complete Nutrition Data'!$G:$G,$D70,'Complete Nutrition Data'!$C:$C,$G$10,'Complete Nutrition Data'!$J:$J,"Indirect")</f>
        <v>4733000</v>
      </c>
      <c r="H70" s="5">
        <f>SUMIFS('Complete Nutrition Data'!$Q:$Q,'Complete Nutrition Data'!$B:$B,$B70,'Complete Nutrition Data'!$F:$F,$C70,'Complete Nutrition Data'!$G:$G,$D70,'Complete Nutrition Data'!$C:$C,$H$10,'Complete Nutrition Data'!$J:$J,"Indirect")</f>
        <v>4800000</v>
      </c>
      <c r="I70" s="5">
        <f>SUMIFS('Complete Nutrition Data'!$Q:$Q,'Complete Nutrition Data'!$B:$B,$B70,'Complete Nutrition Data'!$F:$F,$C70,'Complete Nutrition Data'!$G:$G,$D70,'Complete Nutrition Data'!$C:$C,$I$10,'Complete Nutrition Data'!$J:$J,"Indirect")</f>
        <v>4800000</v>
      </c>
      <c r="J70" s="5">
        <f>SUMIFS('Complete Nutrition Data'!$Q:$Q,'Complete Nutrition Data'!$B:$B,$B70,'Complete Nutrition Data'!$F:$F,$C70,'Complete Nutrition Data'!$G:$G,$D70,'Complete Nutrition Data'!$C:$C,$J$10,'Complete Nutrition Data'!$J:$J,"Indirect")</f>
        <v>4080000</v>
      </c>
      <c r="K70" s="5">
        <f>SUMIFS('Complete Nutrition Data'!$Q:$Q,'Complete Nutrition Data'!$B:$B,$B70,'Complete Nutrition Data'!$F:$F,$C70,'Complete Nutrition Data'!$G:$G,$D70,'Complete Nutrition Data'!$C:$C,$K$10,'Complete Nutrition Data'!$J:$J,"Indirect")</f>
        <v>0</v>
      </c>
      <c r="L70" s="5">
        <f>SUMIFS('Complete Nutrition Data'!$Q:$Q,'Complete Nutrition Data'!$B:$B,$B70,'Complete Nutrition Data'!$F:$F,$C70,'Complete Nutrition Data'!$G:$G,$D70,'Complete Nutrition Data'!$C:$C,$L$10,'Complete Nutrition Data'!$J:$J,"Indirect")</f>
        <v>0</v>
      </c>
      <c r="M70" s="5">
        <f>SUMIFS('Complete Nutrition Data'!$Q:$Q,'Complete Nutrition Data'!$B:$B,$B70,'Complete Nutrition Data'!$F:$F,$C70,'Complete Nutrition Data'!$G:$G,$D70,'Complete Nutrition Data'!$C:$C,$M$10,'Complete Nutrition Data'!$J:$J,"Indirect")</f>
        <v>0</v>
      </c>
      <c r="N70" s="5">
        <f t="shared" si="1"/>
        <v>18413000</v>
      </c>
      <c r="O70" s="5"/>
      <c r="P70" s="19"/>
      <c r="Q70" s="19"/>
      <c r="R70" s="19"/>
      <c r="S70" s="19"/>
      <c r="T70" s="19"/>
      <c r="U70" s="19"/>
      <c r="V70" s="19"/>
      <c r="W70" s="19"/>
      <c r="X70" s="19"/>
      <c r="Y70" s="19"/>
      <c r="Z70" s="19"/>
      <c r="AA70" s="19"/>
      <c r="AB70" s="19"/>
      <c r="AC70" s="19"/>
      <c r="AD70" s="19"/>
    </row>
    <row r="71" spans="2:30">
      <c r="B71" s="2" t="s">
        <v>130</v>
      </c>
      <c r="C71" s="2" t="s">
        <v>109</v>
      </c>
      <c r="D71" s="2" t="s">
        <v>222</v>
      </c>
      <c r="E71" s="2" t="s">
        <v>359</v>
      </c>
      <c r="F71" s="29" t="str">
        <f>_xlfn.XLOOKUP(B71,'Filter Data'!$A$1:$A$16,'Filter Data'!$M$1:$M$16," ")</f>
        <v>MWK</v>
      </c>
      <c r="G71" s="5">
        <f>SUMIFS('Complete Nutrition Data'!$Q:$Q,'Complete Nutrition Data'!$B:$B,$B71,'Complete Nutrition Data'!$F:$F,$C71,'Complete Nutrition Data'!$G:$G,$D71,'Complete Nutrition Data'!$C:$C,$G$10,'Complete Nutrition Data'!$J:$J,"Indirect")</f>
        <v>9766650000</v>
      </c>
      <c r="H71" s="5">
        <f>SUMIFS('Complete Nutrition Data'!$Q:$Q,'Complete Nutrition Data'!$B:$B,$B71,'Complete Nutrition Data'!$F:$F,$C71,'Complete Nutrition Data'!$G:$G,$D71,'Complete Nutrition Data'!$C:$C,$H$10,'Complete Nutrition Data'!$J:$J,"Indirect")</f>
        <v>10426840000</v>
      </c>
      <c r="I71" s="5">
        <f>SUMIFS('Complete Nutrition Data'!$Q:$Q,'Complete Nutrition Data'!$B:$B,$B71,'Complete Nutrition Data'!$F:$F,$C71,'Complete Nutrition Data'!$G:$G,$D71,'Complete Nutrition Data'!$C:$C,$I$10,'Complete Nutrition Data'!$J:$J,"Indirect")</f>
        <v>11701963500</v>
      </c>
      <c r="J71" s="5">
        <f>SUMIFS('Complete Nutrition Data'!$Q:$Q,'Complete Nutrition Data'!$B:$B,$B71,'Complete Nutrition Data'!$F:$F,$C71,'Complete Nutrition Data'!$G:$G,$D71,'Complete Nutrition Data'!$C:$C,$J$10,'Complete Nutrition Data'!$J:$J,"Indirect")</f>
        <v>34301680000</v>
      </c>
      <c r="K71" s="5">
        <f>SUMIFS('Complete Nutrition Data'!$Q:$Q,'Complete Nutrition Data'!$B:$B,$B71,'Complete Nutrition Data'!$F:$F,$C71,'Complete Nutrition Data'!$G:$G,$D71,'Complete Nutrition Data'!$C:$C,$K$10,'Complete Nutrition Data'!$J:$J,"Indirect")</f>
        <v>0</v>
      </c>
      <c r="L71" s="5">
        <f>SUMIFS('Complete Nutrition Data'!$Q:$Q,'Complete Nutrition Data'!$B:$B,$B71,'Complete Nutrition Data'!$F:$F,$C71,'Complete Nutrition Data'!$G:$G,$D71,'Complete Nutrition Data'!$C:$C,$L$10,'Complete Nutrition Data'!$J:$J,"Indirect")</f>
        <v>0</v>
      </c>
      <c r="M71" s="5">
        <f>SUMIFS('Complete Nutrition Data'!$Q:$Q,'Complete Nutrition Data'!$B:$B,$B71,'Complete Nutrition Data'!$F:$F,$C71,'Complete Nutrition Data'!$G:$G,$D71,'Complete Nutrition Data'!$C:$C,$M$10,'Complete Nutrition Data'!$J:$J,"Indirect")</f>
        <v>0</v>
      </c>
      <c r="N71" s="5">
        <f t="shared" si="1"/>
        <v>66197133500</v>
      </c>
      <c r="O71" s="5"/>
      <c r="P71" s="19"/>
      <c r="Q71" s="19"/>
      <c r="R71" s="19"/>
      <c r="S71" s="19"/>
      <c r="T71" s="19"/>
      <c r="U71" s="19"/>
      <c r="V71" s="19"/>
      <c r="W71" s="19"/>
      <c r="X71" s="19"/>
      <c r="Y71" s="19"/>
      <c r="Z71" s="19"/>
      <c r="AA71" s="19"/>
      <c r="AB71" s="19"/>
      <c r="AC71" s="19"/>
      <c r="AD71" s="19"/>
    </row>
    <row r="72" spans="2:30">
      <c r="B72" s="2" t="s">
        <v>130</v>
      </c>
      <c r="C72" s="2" t="s">
        <v>109</v>
      </c>
      <c r="D72" s="2" t="s">
        <v>234</v>
      </c>
      <c r="E72" s="2" t="s">
        <v>359</v>
      </c>
      <c r="F72" s="29" t="str">
        <f>_xlfn.XLOOKUP(B72,'Filter Data'!$A$1:$A$16,'Filter Data'!$M$1:$M$16," ")</f>
        <v>MWK</v>
      </c>
      <c r="G72" s="5">
        <f>SUMIFS('Complete Nutrition Data'!$Q:$Q,'Complete Nutrition Data'!$B:$B,$B72,'Complete Nutrition Data'!$F:$F,$C72,'Complete Nutrition Data'!$G:$G,$D72,'Complete Nutrition Data'!$C:$C,$G$10,'Complete Nutrition Data'!$J:$J,"Indirect")</f>
        <v>0</v>
      </c>
      <c r="H72" s="5">
        <f>SUMIFS('Complete Nutrition Data'!$Q:$Q,'Complete Nutrition Data'!$B:$B,$B72,'Complete Nutrition Data'!$F:$F,$C72,'Complete Nutrition Data'!$G:$G,$D72,'Complete Nutrition Data'!$C:$C,$H$10,'Complete Nutrition Data'!$J:$J,"Indirect")</f>
        <v>0</v>
      </c>
      <c r="I72" s="5">
        <f>SUMIFS('Complete Nutrition Data'!$Q:$Q,'Complete Nutrition Data'!$B:$B,$B72,'Complete Nutrition Data'!$F:$F,$C72,'Complete Nutrition Data'!$G:$G,$D72,'Complete Nutrition Data'!$C:$C,$I$10,'Complete Nutrition Data'!$J:$J,"Indirect")</f>
        <v>0</v>
      </c>
      <c r="J72" s="5">
        <f>SUMIFS('Complete Nutrition Data'!$Q:$Q,'Complete Nutrition Data'!$B:$B,$B72,'Complete Nutrition Data'!$F:$F,$C72,'Complete Nutrition Data'!$G:$G,$D72,'Complete Nutrition Data'!$C:$C,$J$10,'Complete Nutrition Data'!$J:$J,"Indirect")</f>
        <v>0</v>
      </c>
      <c r="K72" s="5">
        <f>SUMIFS('Complete Nutrition Data'!$Q:$Q,'Complete Nutrition Data'!$B:$B,$B72,'Complete Nutrition Data'!$F:$F,$C72,'Complete Nutrition Data'!$G:$G,$D72,'Complete Nutrition Data'!$C:$C,$K$10,'Complete Nutrition Data'!$J:$J,"Indirect")</f>
        <v>0</v>
      </c>
      <c r="L72" s="5">
        <f>SUMIFS('Complete Nutrition Data'!$Q:$Q,'Complete Nutrition Data'!$B:$B,$B72,'Complete Nutrition Data'!$F:$F,$C72,'Complete Nutrition Data'!$G:$G,$D72,'Complete Nutrition Data'!$C:$C,$L$10,'Complete Nutrition Data'!$J:$J,"Indirect")</f>
        <v>0</v>
      </c>
      <c r="M72" s="5">
        <f>SUMIFS('Complete Nutrition Data'!$Q:$Q,'Complete Nutrition Data'!$B:$B,$B72,'Complete Nutrition Data'!$F:$F,$C72,'Complete Nutrition Data'!$G:$G,$D72,'Complete Nutrition Data'!$C:$C,$M$10,'Complete Nutrition Data'!$J:$J,"Indirect")</f>
        <v>0</v>
      </c>
      <c r="N72" s="5">
        <f t="shared" si="1"/>
        <v>0</v>
      </c>
      <c r="O72" s="5"/>
      <c r="P72" s="19"/>
      <c r="Q72" s="19"/>
      <c r="R72" s="19"/>
      <c r="S72" s="19"/>
      <c r="T72" s="19"/>
      <c r="U72" s="19"/>
      <c r="V72" s="19"/>
      <c r="W72" s="19"/>
      <c r="X72" s="19"/>
      <c r="Y72" s="19"/>
      <c r="Z72" s="19"/>
      <c r="AA72" s="19"/>
      <c r="AB72" s="19"/>
      <c r="AC72" s="19"/>
      <c r="AD72" s="19"/>
    </row>
    <row r="73" spans="2:30">
      <c r="B73" s="2" t="s">
        <v>130</v>
      </c>
      <c r="C73" s="2" t="s">
        <v>275</v>
      </c>
      <c r="D73" s="2" t="s">
        <v>382</v>
      </c>
      <c r="E73" s="2" t="s">
        <v>359</v>
      </c>
      <c r="F73" s="29" t="str">
        <f>_xlfn.XLOOKUP(B73,'Filter Data'!$A$1:$A$16,'Filter Data'!$M$1:$M$16," ")</f>
        <v>MWK</v>
      </c>
      <c r="G73" s="5">
        <f>SUMIFS('Complete Nutrition Data'!$Q:$Q,'Complete Nutrition Data'!$B:$B,$B73,'Complete Nutrition Data'!$F:$F,$C73,'Complete Nutrition Data'!$G:$G,$D73,'Complete Nutrition Data'!$C:$C,$G$10,'Complete Nutrition Data'!$J:$J,"Indirect")</f>
        <v>7365500000</v>
      </c>
      <c r="H73" s="5">
        <f>SUMIFS('Complete Nutrition Data'!$Q:$Q,'Complete Nutrition Data'!$B:$B,$B73,'Complete Nutrition Data'!$F:$F,$C73,'Complete Nutrition Data'!$G:$G,$D73,'Complete Nutrition Data'!$C:$C,$H$10,'Complete Nutrition Data'!$J:$J,"Indirect")</f>
        <v>2742110000</v>
      </c>
      <c r="I73" s="5">
        <f>SUMIFS('Complete Nutrition Data'!$Q:$Q,'Complete Nutrition Data'!$B:$B,$B73,'Complete Nutrition Data'!$F:$F,$C73,'Complete Nutrition Data'!$G:$G,$D73,'Complete Nutrition Data'!$C:$C,$I$10,'Complete Nutrition Data'!$J:$J,"Indirect")</f>
        <v>166000000</v>
      </c>
      <c r="J73" s="5">
        <f>SUMIFS('Complete Nutrition Data'!$Q:$Q,'Complete Nutrition Data'!$B:$B,$B73,'Complete Nutrition Data'!$F:$F,$C73,'Complete Nutrition Data'!$G:$G,$D73,'Complete Nutrition Data'!$C:$C,$J$10,'Complete Nutrition Data'!$J:$J,"Indirect")</f>
        <v>8065720000</v>
      </c>
      <c r="K73" s="5">
        <f>SUMIFS('Complete Nutrition Data'!$Q:$Q,'Complete Nutrition Data'!$B:$B,$B73,'Complete Nutrition Data'!$F:$F,$C73,'Complete Nutrition Data'!$G:$G,$D73,'Complete Nutrition Data'!$C:$C,$K$10,'Complete Nutrition Data'!$J:$J,"Indirect")</f>
        <v>0</v>
      </c>
      <c r="L73" s="5">
        <f>SUMIFS('Complete Nutrition Data'!$Q:$Q,'Complete Nutrition Data'!$B:$B,$B73,'Complete Nutrition Data'!$F:$F,$C73,'Complete Nutrition Data'!$G:$G,$D73,'Complete Nutrition Data'!$C:$C,$L$10,'Complete Nutrition Data'!$J:$J,"Indirect")</f>
        <v>0</v>
      </c>
      <c r="M73" s="5">
        <f>SUMIFS('Complete Nutrition Data'!$Q:$Q,'Complete Nutrition Data'!$B:$B,$B73,'Complete Nutrition Data'!$F:$F,$C73,'Complete Nutrition Data'!$G:$G,$D73,'Complete Nutrition Data'!$C:$C,$M$10,'Complete Nutrition Data'!$J:$J,"Indirect")</f>
        <v>0</v>
      </c>
      <c r="N73" s="5">
        <f t="shared" si="1"/>
        <v>18339330000</v>
      </c>
      <c r="O73" s="5"/>
      <c r="P73" s="19"/>
      <c r="Q73" s="19"/>
      <c r="R73" s="19"/>
      <c r="S73" s="19"/>
      <c r="T73" s="19"/>
      <c r="U73" s="19"/>
      <c r="V73" s="19"/>
      <c r="W73" s="19"/>
      <c r="X73" s="19"/>
      <c r="Y73" s="19"/>
      <c r="Z73" s="19"/>
      <c r="AA73" s="19"/>
      <c r="AB73" s="19"/>
      <c r="AC73" s="19"/>
      <c r="AD73" s="19"/>
    </row>
    <row r="74" spans="2:30" ht="27.6">
      <c r="B74" s="2" t="s">
        <v>130</v>
      </c>
      <c r="C74" s="2" t="s">
        <v>232</v>
      </c>
      <c r="D74" s="2" t="s">
        <v>405</v>
      </c>
      <c r="E74" s="2" t="s">
        <v>359</v>
      </c>
      <c r="F74" s="29" t="str">
        <f>_xlfn.XLOOKUP(B74,'Filter Data'!$A$1:$A$16,'Filter Data'!$M$1:$M$16," ")</f>
        <v>MWK</v>
      </c>
      <c r="G74" s="5">
        <f>SUMIFS('Complete Nutrition Data'!$Q:$Q,'Complete Nutrition Data'!$B:$B,$B74,'Complete Nutrition Data'!$F:$F,$C74,'Complete Nutrition Data'!$G:$G,$D74,'Complete Nutrition Data'!$C:$C,$G$10,'Complete Nutrition Data'!$J:$J,"Indirect")</f>
        <v>398860000</v>
      </c>
      <c r="H74" s="5">
        <f>SUMIFS('Complete Nutrition Data'!$Q:$Q,'Complete Nutrition Data'!$B:$B,$B74,'Complete Nutrition Data'!$F:$F,$C74,'Complete Nutrition Data'!$G:$G,$D74,'Complete Nutrition Data'!$C:$C,$H$10,'Complete Nutrition Data'!$J:$J,"Indirect")</f>
        <v>194581607266</v>
      </c>
      <c r="I74" s="5">
        <f>SUMIFS('Complete Nutrition Data'!$Q:$Q,'Complete Nutrition Data'!$B:$B,$B74,'Complete Nutrition Data'!$F:$F,$C74,'Complete Nutrition Data'!$G:$G,$D74,'Complete Nutrition Data'!$C:$C,$I$10,'Complete Nutrition Data'!$J:$J,"Indirect")</f>
        <v>39000000</v>
      </c>
      <c r="J74" s="5">
        <f>SUMIFS('Complete Nutrition Data'!$Q:$Q,'Complete Nutrition Data'!$B:$B,$B74,'Complete Nutrition Data'!$F:$F,$C74,'Complete Nutrition Data'!$G:$G,$D74,'Complete Nutrition Data'!$C:$C,$J$10,'Complete Nutrition Data'!$J:$J,"Indirect")</f>
        <v>205070000</v>
      </c>
      <c r="K74" s="5">
        <f>SUMIFS('Complete Nutrition Data'!$Q:$Q,'Complete Nutrition Data'!$B:$B,$B74,'Complete Nutrition Data'!$F:$F,$C74,'Complete Nutrition Data'!$G:$G,$D74,'Complete Nutrition Data'!$C:$C,$K$10,'Complete Nutrition Data'!$J:$J,"Indirect")</f>
        <v>0</v>
      </c>
      <c r="L74" s="5">
        <f>SUMIFS('Complete Nutrition Data'!$Q:$Q,'Complete Nutrition Data'!$B:$B,$B74,'Complete Nutrition Data'!$F:$F,$C74,'Complete Nutrition Data'!$G:$G,$D74,'Complete Nutrition Data'!$C:$C,$L$10,'Complete Nutrition Data'!$J:$J,"Indirect")</f>
        <v>0</v>
      </c>
      <c r="M74" s="5">
        <f>SUMIFS('Complete Nutrition Data'!$Q:$Q,'Complete Nutrition Data'!$B:$B,$B74,'Complete Nutrition Data'!$F:$F,$C74,'Complete Nutrition Data'!$G:$G,$D74,'Complete Nutrition Data'!$C:$C,$M$10,'Complete Nutrition Data'!$J:$J,"Indirect")</f>
        <v>0</v>
      </c>
      <c r="N74" s="5">
        <f t="shared" si="1"/>
        <v>195224537266</v>
      </c>
      <c r="O74" s="5"/>
      <c r="P74" s="19"/>
      <c r="Q74" s="19"/>
      <c r="R74" s="19"/>
      <c r="S74" s="19"/>
      <c r="T74" s="19"/>
      <c r="U74" s="19"/>
      <c r="V74" s="19"/>
      <c r="W74" s="19"/>
      <c r="X74" s="19"/>
      <c r="Y74" s="19"/>
      <c r="Z74" s="19"/>
      <c r="AA74" s="19"/>
      <c r="AB74" s="19"/>
      <c r="AC74" s="19"/>
      <c r="AD74" s="19"/>
    </row>
    <row r="75" spans="2:30">
      <c r="B75" s="2" t="s">
        <v>130</v>
      </c>
      <c r="C75" s="2" t="s">
        <v>232</v>
      </c>
      <c r="D75" s="2" t="s">
        <v>312</v>
      </c>
      <c r="E75" s="2" t="s">
        <v>359</v>
      </c>
      <c r="F75" s="29" t="str">
        <f>_xlfn.XLOOKUP(B75,'Filter Data'!$A$1:$A$16,'Filter Data'!$M$1:$M$16," ")</f>
        <v>MWK</v>
      </c>
      <c r="G75" s="5">
        <f>SUMIFS('Complete Nutrition Data'!$Q:$Q,'Complete Nutrition Data'!$B:$B,$B75,'Complete Nutrition Data'!$F:$F,$C75,'Complete Nutrition Data'!$G:$G,$D75,'Complete Nutrition Data'!$C:$C,$G$10,'Complete Nutrition Data'!$J:$J,"Indirect")</f>
        <v>0</v>
      </c>
      <c r="H75" s="5">
        <f>SUMIFS('Complete Nutrition Data'!$Q:$Q,'Complete Nutrition Data'!$B:$B,$B75,'Complete Nutrition Data'!$F:$F,$C75,'Complete Nutrition Data'!$G:$G,$D75,'Complete Nutrition Data'!$C:$C,$H$10,'Complete Nutrition Data'!$J:$J,"Indirect")</f>
        <v>0</v>
      </c>
      <c r="I75" s="5">
        <f>SUMIFS('Complete Nutrition Data'!$Q:$Q,'Complete Nutrition Data'!$B:$B,$B75,'Complete Nutrition Data'!$F:$F,$C75,'Complete Nutrition Data'!$G:$G,$D75,'Complete Nutrition Data'!$C:$C,$I$10,'Complete Nutrition Data'!$J:$J,"Indirect")</f>
        <v>1015400000</v>
      </c>
      <c r="J75" s="5">
        <f>SUMIFS('Complete Nutrition Data'!$Q:$Q,'Complete Nutrition Data'!$B:$B,$B75,'Complete Nutrition Data'!$F:$F,$C75,'Complete Nutrition Data'!$G:$G,$D75,'Complete Nutrition Data'!$C:$C,$J$10,'Complete Nutrition Data'!$J:$J,"Indirect")</f>
        <v>0</v>
      </c>
      <c r="K75" s="5">
        <f>SUMIFS('Complete Nutrition Data'!$Q:$Q,'Complete Nutrition Data'!$B:$B,$B75,'Complete Nutrition Data'!$F:$F,$C75,'Complete Nutrition Data'!$G:$G,$D75,'Complete Nutrition Data'!$C:$C,$K$10,'Complete Nutrition Data'!$J:$J,"Indirect")</f>
        <v>0</v>
      </c>
      <c r="L75" s="5">
        <f>SUMIFS('Complete Nutrition Data'!$Q:$Q,'Complete Nutrition Data'!$B:$B,$B75,'Complete Nutrition Data'!$F:$F,$C75,'Complete Nutrition Data'!$G:$G,$D75,'Complete Nutrition Data'!$C:$C,$L$10,'Complete Nutrition Data'!$J:$J,"Indirect")</f>
        <v>0</v>
      </c>
      <c r="M75" s="5">
        <f>SUMIFS('Complete Nutrition Data'!$Q:$Q,'Complete Nutrition Data'!$B:$B,$B75,'Complete Nutrition Data'!$F:$F,$C75,'Complete Nutrition Data'!$G:$G,$D75,'Complete Nutrition Data'!$C:$C,$M$10,'Complete Nutrition Data'!$J:$J,"Indirect")</f>
        <v>0</v>
      </c>
      <c r="N75" s="5">
        <f t="shared" si="1"/>
        <v>1015400000</v>
      </c>
      <c r="O75" s="5"/>
      <c r="P75" s="19"/>
      <c r="Q75" s="19"/>
      <c r="R75" s="19"/>
      <c r="S75" s="19"/>
      <c r="T75" s="19"/>
      <c r="U75" s="19"/>
      <c r="V75" s="19"/>
      <c r="W75" s="19"/>
      <c r="X75" s="19"/>
      <c r="Y75" s="19"/>
      <c r="Z75" s="19"/>
      <c r="AA75" s="19"/>
      <c r="AB75" s="19"/>
      <c r="AC75" s="19"/>
      <c r="AD75" s="19"/>
    </row>
    <row r="76" spans="2:30">
      <c r="B76" s="2" t="s">
        <v>130</v>
      </c>
      <c r="C76" s="2" t="s">
        <v>187</v>
      </c>
      <c r="D76" s="2" t="s">
        <v>353</v>
      </c>
      <c r="E76" s="2" t="s">
        <v>359</v>
      </c>
      <c r="F76" s="29" t="str">
        <f>_xlfn.XLOOKUP(B76,'Filter Data'!$A$1:$A$16,'Filter Data'!$M$1:$M$16," ")</f>
        <v>MWK</v>
      </c>
      <c r="G76" s="5">
        <f>SUMIFS('Complete Nutrition Data'!$Q:$Q,'Complete Nutrition Data'!$B:$B,$B76,'Complete Nutrition Data'!$F:$F,$C76,'Complete Nutrition Data'!$G:$G,$D76,'Complete Nutrition Data'!$C:$C,$G$10,'Complete Nutrition Data'!$J:$J,"Indirect")</f>
        <v>0</v>
      </c>
      <c r="H76" s="5">
        <f>SUMIFS('Complete Nutrition Data'!$Q:$Q,'Complete Nutrition Data'!$B:$B,$B76,'Complete Nutrition Data'!$F:$F,$C76,'Complete Nutrition Data'!$G:$G,$D76,'Complete Nutrition Data'!$C:$C,$H$10,'Complete Nutrition Data'!$J:$J,"Indirect")</f>
        <v>392184520</v>
      </c>
      <c r="I76" s="5">
        <f>SUMIFS('Complete Nutrition Data'!$Q:$Q,'Complete Nutrition Data'!$B:$B,$B76,'Complete Nutrition Data'!$F:$F,$C76,'Complete Nutrition Data'!$G:$G,$D76,'Complete Nutrition Data'!$C:$C,$I$10,'Complete Nutrition Data'!$J:$J,"Indirect")</f>
        <v>0</v>
      </c>
      <c r="J76" s="5">
        <f>SUMIFS('Complete Nutrition Data'!$Q:$Q,'Complete Nutrition Data'!$B:$B,$B76,'Complete Nutrition Data'!$F:$F,$C76,'Complete Nutrition Data'!$G:$G,$D76,'Complete Nutrition Data'!$C:$C,$J$10,'Complete Nutrition Data'!$J:$J,"Indirect")</f>
        <v>0</v>
      </c>
      <c r="K76" s="5">
        <f>SUMIFS('Complete Nutrition Data'!$Q:$Q,'Complete Nutrition Data'!$B:$B,$B76,'Complete Nutrition Data'!$F:$F,$C76,'Complete Nutrition Data'!$G:$G,$D76,'Complete Nutrition Data'!$C:$C,$K$10,'Complete Nutrition Data'!$J:$J,"Indirect")</f>
        <v>0</v>
      </c>
      <c r="L76" s="5">
        <f>SUMIFS('Complete Nutrition Data'!$Q:$Q,'Complete Nutrition Data'!$B:$B,$B76,'Complete Nutrition Data'!$F:$F,$C76,'Complete Nutrition Data'!$G:$G,$D76,'Complete Nutrition Data'!$C:$C,$L$10,'Complete Nutrition Data'!$J:$J,"Indirect")</f>
        <v>0</v>
      </c>
      <c r="M76" s="5">
        <f>SUMIFS('Complete Nutrition Data'!$Q:$Q,'Complete Nutrition Data'!$B:$B,$B76,'Complete Nutrition Data'!$F:$F,$C76,'Complete Nutrition Data'!$G:$G,$D76,'Complete Nutrition Data'!$C:$C,$M$10,'Complete Nutrition Data'!$J:$J,"Indirect")</f>
        <v>0</v>
      </c>
      <c r="N76" s="5">
        <f t="shared" si="1"/>
        <v>392184520</v>
      </c>
      <c r="O76" s="5"/>
      <c r="P76" s="19"/>
      <c r="Q76" s="19"/>
      <c r="R76" s="19"/>
      <c r="S76" s="19"/>
      <c r="T76" s="19"/>
      <c r="U76" s="19"/>
      <c r="V76" s="19"/>
      <c r="W76" s="19"/>
      <c r="X76" s="19"/>
      <c r="Y76" s="19"/>
      <c r="Z76" s="19"/>
      <c r="AA76" s="19"/>
      <c r="AB76" s="19"/>
      <c r="AC76" s="19"/>
      <c r="AD76" s="19"/>
    </row>
    <row r="77" spans="2:30">
      <c r="B77" s="2" t="s">
        <v>130</v>
      </c>
      <c r="C77" s="2" t="s">
        <v>187</v>
      </c>
      <c r="D77" s="2" t="s">
        <v>382</v>
      </c>
      <c r="E77" s="2" t="s">
        <v>359</v>
      </c>
      <c r="F77" s="29" t="str">
        <f>_xlfn.XLOOKUP(B77,'Filter Data'!$A$1:$A$16,'Filter Data'!$M$1:$M$16," ")</f>
        <v>MWK</v>
      </c>
      <c r="G77" s="5">
        <f>SUMIFS('Complete Nutrition Data'!$Q:$Q,'Complete Nutrition Data'!$B:$B,$B77,'Complete Nutrition Data'!$F:$F,$C77,'Complete Nutrition Data'!$G:$G,$D77,'Complete Nutrition Data'!$C:$C,$G$10,'Complete Nutrition Data'!$J:$J,"Indirect")</f>
        <v>0</v>
      </c>
      <c r="H77" s="5">
        <f>SUMIFS('Complete Nutrition Data'!$Q:$Q,'Complete Nutrition Data'!$B:$B,$B77,'Complete Nutrition Data'!$F:$F,$C77,'Complete Nutrition Data'!$G:$G,$D77,'Complete Nutrition Data'!$C:$C,$H$10,'Complete Nutrition Data'!$J:$J,"Indirect")</f>
        <v>0</v>
      </c>
      <c r="I77" s="5">
        <f>SUMIFS('Complete Nutrition Data'!$Q:$Q,'Complete Nutrition Data'!$B:$B,$B77,'Complete Nutrition Data'!$F:$F,$C77,'Complete Nutrition Data'!$G:$G,$D77,'Complete Nutrition Data'!$C:$C,$I$10,'Complete Nutrition Data'!$J:$J,"Indirect")</f>
        <v>0</v>
      </c>
      <c r="J77" s="5">
        <f>SUMIFS('Complete Nutrition Data'!$Q:$Q,'Complete Nutrition Data'!$B:$B,$B77,'Complete Nutrition Data'!$F:$F,$C77,'Complete Nutrition Data'!$G:$G,$D77,'Complete Nutrition Data'!$C:$C,$J$10,'Complete Nutrition Data'!$J:$J,"Indirect")</f>
        <v>0</v>
      </c>
      <c r="K77" s="5">
        <f>SUMIFS('Complete Nutrition Data'!$Q:$Q,'Complete Nutrition Data'!$B:$B,$B77,'Complete Nutrition Data'!$F:$F,$C77,'Complete Nutrition Data'!$G:$G,$D77,'Complete Nutrition Data'!$C:$C,$K$10,'Complete Nutrition Data'!$J:$J,"Indirect")</f>
        <v>0</v>
      </c>
      <c r="L77" s="5">
        <f>SUMIFS('Complete Nutrition Data'!$Q:$Q,'Complete Nutrition Data'!$B:$B,$B77,'Complete Nutrition Data'!$F:$F,$C77,'Complete Nutrition Data'!$G:$G,$D77,'Complete Nutrition Data'!$C:$C,$L$10,'Complete Nutrition Data'!$J:$J,"Indirect")</f>
        <v>0</v>
      </c>
      <c r="M77" s="5">
        <f>SUMIFS('Complete Nutrition Data'!$Q:$Q,'Complete Nutrition Data'!$B:$B,$B77,'Complete Nutrition Data'!$F:$F,$C77,'Complete Nutrition Data'!$G:$G,$D77,'Complete Nutrition Data'!$C:$C,$M$10,'Complete Nutrition Data'!$J:$J,"Indirect")</f>
        <v>0</v>
      </c>
      <c r="N77" s="5">
        <f t="shared" si="1"/>
        <v>0</v>
      </c>
      <c r="O77" s="5"/>
      <c r="P77" s="19"/>
      <c r="Q77" s="19"/>
      <c r="R77" s="19"/>
      <c r="S77" s="19"/>
      <c r="T77" s="19"/>
      <c r="U77" s="19"/>
      <c r="V77" s="19"/>
      <c r="W77" s="19"/>
      <c r="X77" s="19"/>
      <c r="Y77" s="19"/>
      <c r="Z77" s="19"/>
      <c r="AA77" s="19"/>
      <c r="AB77" s="19"/>
      <c r="AC77" s="19"/>
      <c r="AD77" s="19"/>
    </row>
    <row r="78" spans="2:30">
      <c r="B78" s="2" t="s">
        <v>130</v>
      </c>
      <c r="C78" s="2" t="s">
        <v>187</v>
      </c>
      <c r="D78" s="2" t="s">
        <v>234</v>
      </c>
      <c r="E78" s="2" t="s">
        <v>359</v>
      </c>
      <c r="F78" s="29" t="str">
        <f>_xlfn.XLOOKUP(B78,'Filter Data'!$A$1:$A$16,'Filter Data'!$M$1:$M$16," ")</f>
        <v>MWK</v>
      </c>
      <c r="G78" s="5">
        <f>SUMIFS('Complete Nutrition Data'!$Q:$Q,'Complete Nutrition Data'!$B:$B,$B78,'Complete Nutrition Data'!$F:$F,$C78,'Complete Nutrition Data'!$G:$G,$D78,'Complete Nutrition Data'!$C:$C,$G$10,'Complete Nutrition Data'!$J:$J,"Indirect")</f>
        <v>24000000</v>
      </c>
      <c r="H78" s="5">
        <f>SUMIFS('Complete Nutrition Data'!$Q:$Q,'Complete Nutrition Data'!$B:$B,$B78,'Complete Nutrition Data'!$F:$F,$C78,'Complete Nutrition Data'!$G:$G,$D78,'Complete Nutrition Data'!$C:$C,$H$10,'Complete Nutrition Data'!$J:$J,"Indirect")</f>
        <v>73580000</v>
      </c>
      <c r="I78" s="5">
        <f>SUMIFS('Complete Nutrition Data'!$Q:$Q,'Complete Nutrition Data'!$B:$B,$B78,'Complete Nutrition Data'!$F:$F,$C78,'Complete Nutrition Data'!$G:$G,$D78,'Complete Nutrition Data'!$C:$C,$I$10,'Complete Nutrition Data'!$J:$J,"Indirect")</f>
        <v>8000000</v>
      </c>
      <c r="J78" s="5">
        <f>SUMIFS('Complete Nutrition Data'!$Q:$Q,'Complete Nutrition Data'!$B:$B,$B78,'Complete Nutrition Data'!$F:$F,$C78,'Complete Nutrition Data'!$G:$G,$D78,'Complete Nutrition Data'!$C:$C,$J$10,'Complete Nutrition Data'!$J:$J,"Indirect")</f>
        <v>204400000</v>
      </c>
      <c r="K78" s="5">
        <f>SUMIFS('Complete Nutrition Data'!$Q:$Q,'Complete Nutrition Data'!$B:$B,$B78,'Complete Nutrition Data'!$F:$F,$C78,'Complete Nutrition Data'!$G:$G,$D78,'Complete Nutrition Data'!$C:$C,$K$10,'Complete Nutrition Data'!$J:$J,"Indirect")</f>
        <v>0</v>
      </c>
      <c r="L78" s="5">
        <f>SUMIFS('Complete Nutrition Data'!$Q:$Q,'Complete Nutrition Data'!$B:$B,$B78,'Complete Nutrition Data'!$F:$F,$C78,'Complete Nutrition Data'!$G:$G,$D78,'Complete Nutrition Data'!$C:$C,$L$10,'Complete Nutrition Data'!$J:$J,"Indirect")</f>
        <v>0</v>
      </c>
      <c r="M78" s="5">
        <f>SUMIFS('Complete Nutrition Data'!$Q:$Q,'Complete Nutrition Data'!$B:$B,$B78,'Complete Nutrition Data'!$F:$F,$C78,'Complete Nutrition Data'!$G:$G,$D78,'Complete Nutrition Data'!$C:$C,$M$10,'Complete Nutrition Data'!$J:$J,"Indirect")</f>
        <v>0</v>
      </c>
      <c r="N78" s="5">
        <f t="shared" si="1"/>
        <v>309980000</v>
      </c>
      <c r="O78" s="5"/>
      <c r="P78" s="19"/>
      <c r="Q78" s="19"/>
      <c r="R78" s="19"/>
      <c r="S78" s="19"/>
      <c r="T78" s="19"/>
      <c r="U78" s="19"/>
      <c r="V78" s="19"/>
      <c r="W78" s="19"/>
      <c r="X78" s="19"/>
      <c r="Y78" s="19"/>
      <c r="Z78" s="19"/>
      <c r="AA78" s="19"/>
      <c r="AB78" s="19"/>
      <c r="AC78" s="19"/>
      <c r="AD78" s="19"/>
    </row>
    <row r="79" spans="2:30">
      <c r="B79" s="2" t="s">
        <v>130</v>
      </c>
      <c r="C79" s="2" t="s">
        <v>233</v>
      </c>
      <c r="D79" s="2" t="s">
        <v>356</v>
      </c>
      <c r="E79" s="2" t="s">
        <v>359</v>
      </c>
      <c r="F79" s="29" t="str">
        <f>_xlfn.XLOOKUP(B79,'Filter Data'!$A$1:$A$16,'Filter Data'!$M$1:$M$16," ")</f>
        <v>MWK</v>
      </c>
      <c r="G79" s="5">
        <f>SUMIFS('Complete Nutrition Data'!$Q:$Q,'Complete Nutrition Data'!$B:$B,$B79,'Complete Nutrition Data'!$F:$F,$C79,'Complete Nutrition Data'!$G:$G,$D79,'Complete Nutrition Data'!$C:$C,$G$10,'Complete Nutrition Data'!$J:$J,"Indirect")</f>
        <v>0</v>
      </c>
      <c r="H79" s="5">
        <f>SUMIFS('Complete Nutrition Data'!$Q:$Q,'Complete Nutrition Data'!$B:$B,$B79,'Complete Nutrition Data'!$F:$F,$C79,'Complete Nutrition Data'!$G:$G,$D79,'Complete Nutrition Data'!$C:$C,$H$10,'Complete Nutrition Data'!$J:$J,"Indirect")</f>
        <v>0</v>
      </c>
      <c r="I79" s="5">
        <f>SUMIFS('Complete Nutrition Data'!$Q:$Q,'Complete Nutrition Data'!$B:$B,$B79,'Complete Nutrition Data'!$F:$F,$C79,'Complete Nutrition Data'!$G:$G,$D79,'Complete Nutrition Data'!$C:$C,$I$10,'Complete Nutrition Data'!$J:$J,"Indirect")</f>
        <v>0</v>
      </c>
      <c r="J79" s="5">
        <f>SUMIFS('Complete Nutrition Data'!$Q:$Q,'Complete Nutrition Data'!$B:$B,$B79,'Complete Nutrition Data'!$F:$F,$C79,'Complete Nutrition Data'!$G:$G,$D79,'Complete Nutrition Data'!$C:$C,$J$10,'Complete Nutrition Data'!$J:$J,"Indirect")</f>
        <v>0</v>
      </c>
      <c r="K79" s="5">
        <f>SUMIFS('Complete Nutrition Data'!$Q:$Q,'Complete Nutrition Data'!$B:$B,$B79,'Complete Nutrition Data'!$F:$F,$C79,'Complete Nutrition Data'!$G:$G,$D79,'Complete Nutrition Data'!$C:$C,$K$10,'Complete Nutrition Data'!$J:$J,"Indirect")</f>
        <v>0</v>
      </c>
      <c r="L79" s="5">
        <f>SUMIFS('Complete Nutrition Data'!$Q:$Q,'Complete Nutrition Data'!$B:$B,$B79,'Complete Nutrition Data'!$F:$F,$C79,'Complete Nutrition Data'!$G:$G,$D79,'Complete Nutrition Data'!$C:$C,$L$10,'Complete Nutrition Data'!$J:$J,"Indirect")</f>
        <v>0</v>
      </c>
      <c r="M79" s="5">
        <f>SUMIFS('Complete Nutrition Data'!$Q:$Q,'Complete Nutrition Data'!$B:$B,$B79,'Complete Nutrition Data'!$F:$F,$C79,'Complete Nutrition Data'!$G:$G,$D79,'Complete Nutrition Data'!$C:$C,$M$10,'Complete Nutrition Data'!$J:$J,"Indirect")</f>
        <v>0</v>
      </c>
      <c r="N79" s="5">
        <f t="shared" si="1"/>
        <v>0</v>
      </c>
      <c r="O79" s="5"/>
      <c r="P79" s="19"/>
      <c r="Q79" s="19"/>
      <c r="R79" s="19"/>
      <c r="S79" s="19"/>
      <c r="T79" s="19"/>
      <c r="U79" s="19"/>
      <c r="V79" s="19"/>
      <c r="W79" s="19"/>
      <c r="X79" s="19"/>
      <c r="Y79" s="19"/>
      <c r="Z79" s="19"/>
      <c r="AA79" s="19"/>
      <c r="AB79" s="19"/>
      <c r="AC79" s="19"/>
      <c r="AD79" s="19"/>
    </row>
    <row r="80" spans="2:30">
      <c r="B80" s="2" t="s">
        <v>130</v>
      </c>
      <c r="C80" s="2" t="s">
        <v>229</v>
      </c>
      <c r="D80" s="2" t="s">
        <v>350</v>
      </c>
      <c r="E80" s="2" t="s">
        <v>359</v>
      </c>
      <c r="F80" s="29" t="str">
        <f>_xlfn.XLOOKUP(B80,'Filter Data'!$A$1:$A$16,'Filter Data'!$M$1:$M$16," ")</f>
        <v>MWK</v>
      </c>
      <c r="G80" s="5">
        <f>SUMIFS('Complete Nutrition Data'!$Q:$Q,'Complete Nutrition Data'!$B:$B,$B80,'Complete Nutrition Data'!$F:$F,$C80,'Complete Nutrition Data'!$G:$G,$D80,'Complete Nutrition Data'!$C:$C,$G$10,'Complete Nutrition Data'!$J:$J,"Indirect")</f>
        <v>0</v>
      </c>
      <c r="H80" s="5">
        <f>SUMIFS('Complete Nutrition Data'!$Q:$Q,'Complete Nutrition Data'!$B:$B,$B80,'Complete Nutrition Data'!$F:$F,$C80,'Complete Nutrition Data'!$G:$G,$D80,'Complete Nutrition Data'!$C:$C,$H$10,'Complete Nutrition Data'!$J:$J,"Indirect")</f>
        <v>0</v>
      </c>
      <c r="I80" s="5">
        <f>SUMIFS('Complete Nutrition Data'!$Q:$Q,'Complete Nutrition Data'!$B:$B,$B80,'Complete Nutrition Data'!$F:$F,$C80,'Complete Nutrition Data'!$G:$G,$D80,'Complete Nutrition Data'!$C:$C,$I$10,'Complete Nutrition Data'!$J:$J,"Indirect")</f>
        <v>0</v>
      </c>
      <c r="J80" s="5">
        <f>SUMIFS('Complete Nutrition Data'!$Q:$Q,'Complete Nutrition Data'!$B:$B,$B80,'Complete Nutrition Data'!$F:$F,$C80,'Complete Nutrition Data'!$G:$G,$D80,'Complete Nutrition Data'!$C:$C,$J$10,'Complete Nutrition Data'!$J:$J,"Indirect")</f>
        <v>0</v>
      </c>
      <c r="K80" s="5">
        <f>SUMIFS('Complete Nutrition Data'!$Q:$Q,'Complete Nutrition Data'!$B:$B,$B80,'Complete Nutrition Data'!$F:$F,$C80,'Complete Nutrition Data'!$G:$G,$D80,'Complete Nutrition Data'!$C:$C,$K$10,'Complete Nutrition Data'!$J:$J,"Indirect")</f>
        <v>0</v>
      </c>
      <c r="L80" s="5">
        <f>SUMIFS('Complete Nutrition Data'!$Q:$Q,'Complete Nutrition Data'!$B:$B,$B80,'Complete Nutrition Data'!$F:$F,$C80,'Complete Nutrition Data'!$G:$G,$D80,'Complete Nutrition Data'!$C:$C,$L$10,'Complete Nutrition Data'!$J:$J,"Indirect")</f>
        <v>0</v>
      </c>
      <c r="M80" s="5">
        <f>SUMIFS('Complete Nutrition Data'!$Q:$Q,'Complete Nutrition Data'!$B:$B,$B80,'Complete Nutrition Data'!$F:$F,$C80,'Complete Nutrition Data'!$G:$G,$D80,'Complete Nutrition Data'!$C:$C,$M$10,'Complete Nutrition Data'!$J:$J,"Indirect")</f>
        <v>0</v>
      </c>
      <c r="N80" s="5">
        <f t="shared" si="1"/>
        <v>0</v>
      </c>
      <c r="O80" s="5"/>
      <c r="P80" s="19"/>
      <c r="Q80" s="19"/>
      <c r="R80" s="19"/>
      <c r="S80" s="19"/>
      <c r="T80" s="19"/>
      <c r="U80" s="19"/>
      <c r="V80" s="19"/>
      <c r="W80" s="19"/>
      <c r="X80" s="19"/>
      <c r="Y80" s="19"/>
      <c r="Z80" s="19"/>
      <c r="AA80" s="19"/>
      <c r="AB80" s="19"/>
      <c r="AC80" s="19"/>
      <c r="AD80" s="19"/>
    </row>
    <row r="81" spans="2:30">
      <c r="B81" s="2" t="s">
        <v>130</v>
      </c>
      <c r="C81" s="2" t="s">
        <v>229</v>
      </c>
      <c r="D81" s="2" t="s">
        <v>351</v>
      </c>
      <c r="E81" s="2" t="s">
        <v>359</v>
      </c>
      <c r="F81" s="29" t="str">
        <f>_xlfn.XLOOKUP(B81,'Filter Data'!$A$1:$A$16,'Filter Data'!$M$1:$M$16," ")</f>
        <v>MWK</v>
      </c>
      <c r="G81" s="5">
        <f>SUMIFS('Complete Nutrition Data'!$Q:$Q,'Complete Nutrition Data'!$B:$B,$B81,'Complete Nutrition Data'!$F:$F,$C81,'Complete Nutrition Data'!$G:$G,$D81,'Complete Nutrition Data'!$C:$C,$G$10,'Complete Nutrition Data'!$J:$J,"Indirect")</f>
        <v>0</v>
      </c>
      <c r="H81" s="5">
        <f>SUMIFS('Complete Nutrition Data'!$Q:$Q,'Complete Nutrition Data'!$B:$B,$B81,'Complete Nutrition Data'!$F:$F,$C81,'Complete Nutrition Data'!$G:$G,$D81,'Complete Nutrition Data'!$C:$C,$H$10,'Complete Nutrition Data'!$J:$J,"Indirect")</f>
        <v>0</v>
      </c>
      <c r="I81" s="5">
        <f>SUMIFS('Complete Nutrition Data'!$Q:$Q,'Complete Nutrition Data'!$B:$B,$B81,'Complete Nutrition Data'!$F:$F,$C81,'Complete Nutrition Data'!$G:$G,$D81,'Complete Nutrition Data'!$C:$C,$I$10,'Complete Nutrition Data'!$J:$J,"Indirect")</f>
        <v>0</v>
      </c>
      <c r="J81" s="5">
        <f>SUMIFS('Complete Nutrition Data'!$Q:$Q,'Complete Nutrition Data'!$B:$B,$B81,'Complete Nutrition Data'!$F:$F,$C81,'Complete Nutrition Data'!$G:$G,$D81,'Complete Nutrition Data'!$C:$C,$J$10,'Complete Nutrition Data'!$J:$J,"Indirect")</f>
        <v>0</v>
      </c>
      <c r="K81" s="5">
        <f>SUMIFS('Complete Nutrition Data'!$Q:$Q,'Complete Nutrition Data'!$B:$B,$B81,'Complete Nutrition Data'!$F:$F,$C81,'Complete Nutrition Data'!$G:$G,$D81,'Complete Nutrition Data'!$C:$C,$K$10,'Complete Nutrition Data'!$J:$J,"Indirect")</f>
        <v>0</v>
      </c>
      <c r="L81" s="5">
        <f>SUMIFS('Complete Nutrition Data'!$Q:$Q,'Complete Nutrition Data'!$B:$B,$B81,'Complete Nutrition Data'!$F:$F,$C81,'Complete Nutrition Data'!$G:$G,$D81,'Complete Nutrition Data'!$C:$C,$L$10,'Complete Nutrition Data'!$J:$J,"Indirect")</f>
        <v>0</v>
      </c>
      <c r="M81" s="5">
        <f>SUMIFS('Complete Nutrition Data'!$Q:$Q,'Complete Nutrition Data'!$B:$B,$B81,'Complete Nutrition Data'!$F:$F,$C81,'Complete Nutrition Data'!$G:$G,$D81,'Complete Nutrition Data'!$C:$C,$M$10,'Complete Nutrition Data'!$J:$J,"Indirect")</f>
        <v>0</v>
      </c>
      <c r="N81" s="5">
        <f t="shared" si="1"/>
        <v>0</v>
      </c>
      <c r="O81" s="5"/>
      <c r="P81" s="19"/>
      <c r="Q81" s="19"/>
      <c r="R81" s="19"/>
      <c r="S81" s="19"/>
      <c r="T81" s="19"/>
      <c r="U81" s="19"/>
      <c r="V81" s="19"/>
      <c r="W81" s="19"/>
      <c r="X81" s="19"/>
      <c r="Y81" s="19"/>
      <c r="Z81" s="19"/>
      <c r="AA81" s="19"/>
      <c r="AB81" s="19"/>
      <c r="AC81" s="19"/>
      <c r="AD81" s="19"/>
    </row>
    <row r="82" spans="2:30">
      <c r="B82" s="2" t="s">
        <v>130</v>
      </c>
      <c r="C82" s="2" t="s">
        <v>229</v>
      </c>
      <c r="D82" s="2" t="s">
        <v>349</v>
      </c>
      <c r="E82" s="2" t="s">
        <v>359</v>
      </c>
      <c r="F82" s="29" t="str">
        <f>_xlfn.XLOOKUP(B82,'Filter Data'!$A$1:$A$16,'Filter Data'!$M$1:$M$16," ")</f>
        <v>MWK</v>
      </c>
      <c r="G82" s="5">
        <f>SUMIFS('Complete Nutrition Data'!$Q:$Q,'Complete Nutrition Data'!$B:$B,$B82,'Complete Nutrition Data'!$F:$F,$C82,'Complete Nutrition Data'!$G:$G,$D82,'Complete Nutrition Data'!$C:$C,$G$10,'Complete Nutrition Data'!$J:$J,"Indirect")</f>
        <v>25717800000</v>
      </c>
      <c r="H82" s="5">
        <f>SUMIFS('Complete Nutrition Data'!$Q:$Q,'Complete Nutrition Data'!$B:$B,$B82,'Complete Nutrition Data'!$F:$F,$C82,'Complete Nutrition Data'!$G:$G,$D82,'Complete Nutrition Data'!$C:$C,$H$10,'Complete Nutrition Data'!$J:$J,"Indirect")</f>
        <v>1124640000</v>
      </c>
      <c r="I82" s="5">
        <f>SUMIFS('Complete Nutrition Data'!$Q:$Q,'Complete Nutrition Data'!$B:$B,$B82,'Complete Nutrition Data'!$F:$F,$C82,'Complete Nutrition Data'!$G:$G,$D82,'Complete Nutrition Data'!$C:$C,$I$10,'Complete Nutrition Data'!$J:$J,"Indirect")</f>
        <v>18692933578</v>
      </c>
      <c r="J82" s="5">
        <f>SUMIFS('Complete Nutrition Data'!$Q:$Q,'Complete Nutrition Data'!$B:$B,$B82,'Complete Nutrition Data'!$F:$F,$C82,'Complete Nutrition Data'!$G:$G,$D82,'Complete Nutrition Data'!$C:$C,$J$10,'Complete Nutrition Data'!$J:$J,"Indirect")</f>
        <v>60209892724</v>
      </c>
      <c r="K82" s="5">
        <f>SUMIFS('Complete Nutrition Data'!$Q:$Q,'Complete Nutrition Data'!$B:$B,$B82,'Complete Nutrition Data'!$F:$F,$C82,'Complete Nutrition Data'!$G:$G,$D82,'Complete Nutrition Data'!$C:$C,$K$10,'Complete Nutrition Data'!$J:$J,"Indirect")</f>
        <v>0</v>
      </c>
      <c r="L82" s="5">
        <f>SUMIFS('Complete Nutrition Data'!$Q:$Q,'Complete Nutrition Data'!$B:$B,$B82,'Complete Nutrition Data'!$F:$F,$C82,'Complete Nutrition Data'!$G:$G,$D82,'Complete Nutrition Data'!$C:$C,$L$10,'Complete Nutrition Data'!$J:$J,"Indirect")</f>
        <v>0</v>
      </c>
      <c r="M82" s="5">
        <f>SUMIFS('Complete Nutrition Data'!$Q:$Q,'Complete Nutrition Data'!$B:$B,$B82,'Complete Nutrition Data'!$F:$F,$C82,'Complete Nutrition Data'!$G:$G,$D82,'Complete Nutrition Data'!$C:$C,$M$10,'Complete Nutrition Data'!$J:$J,"Indirect")</f>
        <v>0</v>
      </c>
      <c r="N82" s="5">
        <f t="shared" si="1"/>
        <v>105745266302</v>
      </c>
      <c r="O82" s="5"/>
      <c r="P82" s="19"/>
      <c r="Q82" s="19"/>
      <c r="R82" s="19"/>
      <c r="S82" s="19"/>
      <c r="T82" s="19"/>
      <c r="U82" s="19"/>
      <c r="V82" s="19"/>
      <c r="W82" s="19"/>
      <c r="X82" s="19"/>
      <c r="Y82" s="19"/>
      <c r="Z82" s="19"/>
      <c r="AA82" s="19"/>
      <c r="AB82" s="19"/>
      <c r="AC82" s="19"/>
      <c r="AD82" s="19"/>
    </row>
    <row r="83" spans="2:30">
      <c r="B83" s="2" t="s">
        <v>99</v>
      </c>
      <c r="C83" s="2" t="s">
        <v>109</v>
      </c>
      <c r="D83" s="2" t="s">
        <v>222</v>
      </c>
      <c r="E83" s="2" t="s">
        <v>359</v>
      </c>
      <c r="F83" s="29" t="str">
        <f>_xlfn.XLOOKUP(B83,'Filter Data'!$A$1:$A$16,'Filter Data'!$M$1:$M$16," ")</f>
        <v>MUR</v>
      </c>
      <c r="G83" s="5">
        <f>SUMIFS('Complete Nutrition Data'!$Q:$Q,'Complete Nutrition Data'!$B:$B,$B83,'Complete Nutrition Data'!$F:$F,$C83,'Complete Nutrition Data'!$G:$G,$D83,'Complete Nutrition Data'!$C:$C,$G$10,'Complete Nutrition Data'!$J:$J,"Indirect")</f>
        <v>283800000</v>
      </c>
      <c r="H83" s="5">
        <f>SUMIFS('Complete Nutrition Data'!$Q:$Q,'Complete Nutrition Data'!$B:$B,$B83,'Complete Nutrition Data'!$F:$F,$C83,'Complete Nutrition Data'!$G:$G,$D83,'Complete Nutrition Data'!$C:$C,$H$10,'Complete Nutrition Data'!$J:$J,"Indirect")</f>
        <v>255800000</v>
      </c>
      <c r="I83" s="5">
        <f>SUMIFS('Complete Nutrition Data'!$Q:$Q,'Complete Nutrition Data'!$B:$B,$B83,'Complete Nutrition Data'!$F:$F,$C83,'Complete Nutrition Data'!$G:$G,$D83,'Complete Nutrition Data'!$C:$C,$I$10,'Complete Nutrition Data'!$J:$J,"Indirect")</f>
        <v>272800000</v>
      </c>
      <c r="J83" s="5">
        <f>SUMIFS('Complete Nutrition Data'!$Q:$Q,'Complete Nutrition Data'!$B:$B,$B83,'Complete Nutrition Data'!$F:$F,$C83,'Complete Nutrition Data'!$G:$G,$D83,'Complete Nutrition Data'!$C:$C,$J$10,'Complete Nutrition Data'!$J:$J,"Indirect")</f>
        <v>347250000</v>
      </c>
      <c r="K83" s="5">
        <f>SUMIFS('Complete Nutrition Data'!$Q:$Q,'Complete Nutrition Data'!$B:$B,$B83,'Complete Nutrition Data'!$F:$F,$C83,'Complete Nutrition Data'!$G:$G,$D83,'Complete Nutrition Data'!$C:$C,$K$10,'Complete Nutrition Data'!$J:$J,"Indirect")</f>
        <v>0</v>
      </c>
      <c r="L83" s="5">
        <f>SUMIFS('Complete Nutrition Data'!$Q:$Q,'Complete Nutrition Data'!$B:$B,$B83,'Complete Nutrition Data'!$F:$F,$C83,'Complete Nutrition Data'!$G:$G,$D83,'Complete Nutrition Data'!$C:$C,$L$10,'Complete Nutrition Data'!$J:$J,"Indirect")</f>
        <v>0</v>
      </c>
      <c r="M83" s="5">
        <f>SUMIFS('Complete Nutrition Data'!$Q:$Q,'Complete Nutrition Data'!$B:$B,$B83,'Complete Nutrition Data'!$F:$F,$C83,'Complete Nutrition Data'!$G:$G,$D83,'Complete Nutrition Data'!$C:$C,$M$10,'Complete Nutrition Data'!$J:$J,"Indirect")</f>
        <v>0</v>
      </c>
      <c r="N83" s="5">
        <f t="shared" si="1"/>
        <v>1159650000</v>
      </c>
      <c r="O83" s="5"/>
      <c r="P83" s="19"/>
      <c r="Q83" s="19"/>
      <c r="R83" s="19"/>
      <c r="S83" s="19"/>
      <c r="T83" s="19"/>
      <c r="U83" s="19"/>
      <c r="V83" s="19"/>
      <c r="W83" s="19"/>
      <c r="X83" s="19"/>
      <c r="Y83" s="19"/>
      <c r="Z83" s="19"/>
      <c r="AA83" s="19"/>
      <c r="AB83" s="19"/>
      <c r="AC83" s="19"/>
      <c r="AD83" s="19"/>
    </row>
    <row r="84" spans="2:30">
      <c r="B84" s="2" t="s">
        <v>99</v>
      </c>
      <c r="C84" s="2" t="s">
        <v>109</v>
      </c>
      <c r="D84" s="2" t="s">
        <v>234</v>
      </c>
      <c r="E84" s="2" t="s">
        <v>359</v>
      </c>
      <c r="F84" s="29" t="str">
        <f>_xlfn.XLOOKUP(B84,'Filter Data'!$A$1:$A$16,'Filter Data'!$M$1:$M$16," ")</f>
        <v>MUR</v>
      </c>
      <c r="G84" s="5">
        <f>SUMIFS('Complete Nutrition Data'!$Q:$Q,'Complete Nutrition Data'!$B:$B,$B84,'Complete Nutrition Data'!$F:$F,$C84,'Complete Nutrition Data'!$G:$G,$D84,'Complete Nutrition Data'!$C:$C,$G$10,'Complete Nutrition Data'!$J:$J,"Indirect")</f>
        <v>0</v>
      </c>
      <c r="H84" s="5">
        <f>SUMIFS('Complete Nutrition Data'!$Q:$Q,'Complete Nutrition Data'!$B:$B,$B84,'Complete Nutrition Data'!$F:$F,$C84,'Complete Nutrition Data'!$G:$G,$D84,'Complete Nutrition Data'!$C:$C,$H$10,'Complete Nutrition Data'!$J:$J,"Indirect")</f>
        <v>0</v>
      </c>
      <c r="I84" s="5">
        <f>SUMIFS('Complete Nutrition Data'!$Q:$Q,'Complete Nutrition Data'!$B:$B,$B84,'Complete Nutrition Data'!$F:$F,$C84,'Complete Nutrition Data'!$G:$G,$D84,'Complete Nutrition Data'!$C:$C,$I$10,'Complete Nutrition Data'!$J:$J,"Indirect")</f>
        <v>0</v>
      </c>
      <c r="J84" s="5">
        <f>SUMIFS('Complete Nutrition Data'!$Q:$Q,'Complete Nutrition Data'!$B:$B,$B84,'Complete Nutrition Data'!$F:$F,$C84,'Complete Nutrition Data'!$G:$G,$D84,'Complete Nutrition Data'!$C:$C,$J$10,'Complete Nutrition Data'!$J:$J,"Indirect")</f>
        <v>0</v>
      </c>
      <c r="K84" s="5">
        <f>SUMIFS('Complete Nutrition Data'!$Q:$Q,'Complete Nutrition Data'!$B:$B,$B84,'Complete Nutrition Data'!$F:$F,$C84,'Complete Nutrition Data'!$G:$G,$D84,'Complete Nutrition Data'!$C:$C,$K$10,'Complete Nutrition Data'!$J:$J,"Indirect")</f>
        <v>0</v>
      </c>
      <c r="L84" s="5">
        <f>SUMIFS('Complete Nutrition Data'!$Q:$Q,'Complete Nutrition Data'!$B:$B,$B84,'Complete Nutrition Data'!$F:$F,$C84,'Complete Nutrition Data'!$G:$G,$D84,'Complete Nutrition Data'!$C:$C,$L$10,'Complete Nutrition Data'!$J:$J,"Indirect")</f>
        <v>0</v>
      </c>
      <c r="M84" s="5">
        <f>SUMIFS('Complete Nutrition Data'!$Q:$Q,'Complete Nutrition Data'!$B:$B,$B84,'Complete Nutrition Data'!$F:$F,$C84,'Complete Nutrition Data'!$G:$G,$D84,'Complete Nutrition Data'!$C:$C,$M$10,'Complete Nutrition Data'!$J:$J,"Indirect")</f>
        <v>0</v>
      </c>
      <c r="N84" s="5">
        <f t="shared" si="1"/>
        <v>0</v>
      </c>
      <c r="O84" s="5"/>
      <c r="P84" s="19"/>
      <c r="Q84" s="19"/>
      <c r="R84" s="19"/>
      <c r="S84" s="19"/>
      <c r="T84" s="19"/>
      <c r="U84" s="19"/>
      <c r="V84" s="19"/>
      <c r="W84" s="19"/>
      <c r="X84" s="19"/>
      <c r="Y84" s="19"/>
      <c r="Z84" s="19"/>
      <c r="AA84" s="19"/>
      <c r="AB84" s="19"/>
      <c r="AC84" s="19"/>
      <c r="AD84" s="19"/>
    </row>
    <row r="85" spans="2:30">
      <c r="B85" s="2" t="s">
        <v>99</v>
      </c>
      <c r="C85" s="2" t="s">
        <v>275</v>
      </c>
      <c r="D85" s="2" t="s">
        <v>382</v>
      </c>
      <c r="E85" s="2" t="s">
        <v>359</v>
      </c>
      <c r="F85" s="29" t="str">
        <f>_xlfn.XLOOKUP(B85,'Filter Data'!$A$1:$A$16,'Filter Data'!$M$1:$M$16," ")</f>
        <v>MUR</v>
      </c>
      <c r="G85" s="5">
        <f>SUMIFS('Complete Nutrition Data'!$Q:$Q,'Complete Nutrition Data'!$B:$B,$B85,'Complete Nutrition Data'!$F:$F,$C85,'Complete Nutrition Data'!$G:$G,$D85,'Complete Nutrition Data'!$C:$C,$G$10,'Complete Nutrition Data'!$J:$J,"Indirect")</f>
        <v>0</v>
      </c>
      <c r="H85" s="5">
        <f>SUMIFS('Complete Nutrition Data'!$Q:$Q,'Complete Nutrition Data'!$B:$B,$B85,'Complete Nutrition Data'!$F:$F,$C85,'Complete Nutrition Data'!$G:$G,$D85,'Complete Nutrition Data'!$C:$C,$H$10,'Complete Nutrition Data'!$J:$J,"Indirect")</f>
        <v>0</v>
      </c>
      <c r="I85" s="5">
        <f>SUMIFS('Complete Nutrition Data'!$Q:$Q,'Complete Nutrition Data'!$B:$B,$B85,'Complete Nutrition Data'!$F:$F,$C85,'Complete Nutrition Data'!$G:$G,$D85,'Complete Nutrition Data'!$C:$C,$I$10,'Complete Nutrition Data'!$J:$J,"Indirect")</f>
        <v>0</v>
      </c>
      <c r="J85" s="5">
        <f>SUMIFS('Complete Nutrition Data'!$Q:$Q,'Complete Nutrition Data'!$B:$B,$B85,'Complete Nutrition Data'!$F:$F,$C85,'Complete Nutrition Data'!$G:$G,$D85,'Complete Nutrition Data'!$C:$C,$J$10,'Complete Nutrition Data'!$J:$J,"Indirect")</f>
        <v>0</v>
      </c>
      <c r="K85" s="5">
        <f>SUMIFS('Complete Nutrition Data'!$Q:$Q,'Complete Nutrition Data'!$B:$B,$B85,'Complete Nutrition Data'!$F:$F,$C85,'Complete Nutrition Data'!$G:$G,$D85,'Complete Nutrition Data'!$C:$C,$K$10,'Complete Nutrition Data'!$J:$J,"Indirect")</f>
        <v>0</v>
      </c>
      <c r="L85" s="5">
        <f>SUMIFS('Complete Nutrition Data'!$Q:$Q,'Complete Nutrition Data'!$B:$B,$B85,'Complete Nutrition Data'!$F:$F,$C85,'Complete Nutrition Data'!$G:$G,$D85,'Complete Nutrition Data'!$C:$C,$L$10,'Complete Nutrition Data'!$J:$J,"Indirect")</f>
        <v>0</v>
      </c>
      <c r="M85" s="5">
        <f>SUMIFS('Complete Nutrition Data'!$Q:$Q,'Complete Nutrition Data'!$B:$B,$B85,'Complete Nutrition Data'!$F:$F,$C85,'Complete Nutrition Data'!$G:$G,$D85,'Complete Nutrition Data'!$C:$C,$M$10,'Complete Nutrition Data'!$J:$J,"Indirect")</f>
        <v>0</v>
      </c>
      <c r="N85" s="5">
        <f t="shared" si="1"/>
        <v>0</v>
      </c>
      <c r="O85" s="5"/>
      <c r="P85" s="19"/>
      <c r="Q85" s="19"/>
      <c r="R85" s="19"/>
      <c r="S85" s="19"/>
      <c r="T85" s="19"/>
      <c r="U85" s="19"/>
      <c r="V85" s="19"/>
      <c r="W85" s="19"/>
      <c r="X85" s="19"/>
      <c r="Y85" s="19"/>
      <c r="Z85" s="19"/>
      <c r="AA85" s="19"/>
      <c r="AB85" s="19"/>
      <c r="AC85" s="19"/>
      <c r="AD85" s="19"/>
    </row>
    <row r="86" spans="2:30" ht="27.6">
      <c r="B86" s="2" t="s">
        <v>99</v>
      </c>
      <c r="C86" s="2" t="s">
        <v>232</v>
      </c>
      <c r="D86" s="2" t="s">
        <v>405</v>
      </c>
      <c r="E86" s="2" t="s">
        <v>359</v>
      </c>
      <c r="F86" s="29" t="str">
        <f>_xlfn.XLOOKUP(B86,'Filter Data'!$A$1:$A$16,'Filter Data'!$M$1:$M$16," ")</f>
        <v>MUR</v>
      </c>
      <c r="G86" s="5">
        <f>SUMIFS('Complete Nutrition Data'!$Q:$Q,'Complete Nutrition Data'!$B:$B,$B86,'Complete Nutrition Data'!$F:$F,$C86,'Complete Nutrition Data'!$G:$G,$D86,'Complete Nutrition Data'!$C:$C,$G$10,'Complete Nutrition Data'!$J:$J,"Indirect")</f>
        <v>0</v>
      </c>
      <c r="H86" s="5">
        <f>SUMIFS('Complete Nutrition Data'!$Q:$Q,'Complete Nutrition Data'!$B:$B,$B86,'Complete Nutrition Data'!$F:$F,$C86,'Complete Nutrition Data'!$G:$G,$D86,'Complete Nutrition Data'!$C:$C,$H$10,'Complete Nutrition Data'!$J:$J,"Indirect")</f>
        <v>0</v>
      </c>
      <c r="I86" s="5">
        <f>SUMIFS('Complete Nutrition Data'!$Q:$Q,'Complete Nutrition Data'!$B:$B,$B86,'Complete Nutrition Data'!$F:$F,$C86,'Complete Nutrition Data'!$G:$G,$D86,'Complete Nutrition Data'!$C:$C,$I$10,'Complete Nutrition Data'!$J:$J,"Indirect")</f>
        <v>0</v>
      </c>
      <c r="J86" s="5">
        <f>SUMIFS('Complete Nutrition Data'!$Q:$Q,'Complete Nutrition Data'!$B:$B,$B86,'Complete Nutrition Data'!$F:$F,$C86,'Complete Nutrition Data'!$G:$G,$D86,'Complete Nutrition Data'!$C:$C,$J$10,'Complete Nutrition Data'!$J:$J,"Indirect")</f>
        <v>6000000</v>
      </c>
      <c r="K86" s="5">
        <f>SUMIFS('Complete Nutrition Data'!$Q:$Q,'Complete Nutrition Data'!$B:$B,$B86,'Complete Nutrition Data'!$F:$F,$C86,'Complete Nutrition Data'!$G:$G,$D86,'Complete Nutrition Data'!$C:$C,$K$10,'Complete Nutrition Data'!$J:$J,"Indirect")</f>
        <v>0</v>
      </c>
      <c r="L86" s="5">
        <f>SUMIFS('Complete Nutrition Data'!$Q:$Q,'Complete Nutrition Data'!$B:$B,$B86,'Complete Nutrition Data'!$F:$F,$C86,'Complete Nutrition Data'!$G:$G,$D86,'Complete Nutrition Data'!$C:$C,$L$10,'Complete Nutrition Data'!$J:$J,"Indirect")</f>
        <v>0</v>
      </c>
      <c r="M86" s="5">
        <f>SUMIFS('Complete Nutrition Data'!$Q:$Q,'Complete Nutrition Data'!$B:$B,$B86,'Complete Nutrition Data'!$F:$F,$C86,'Complete Nutrition Data'!$G:$G,$D86,'Complete Nutrition Data'!$C:$C,$M$10,'Complete Nutrition Data'!$J:$J,"Indirect")</f>
        <v>0</v>
      </c>
      <c r="N86" s="5">
        <f t="shared" si="1"/>
        <v>6000000</v>
      </c>
      <c r="O86" s="5"/>
      <c r="P86" s="19"/>
      <c r="Q86" s="19"/>
      <c r="R86" s="19"/>
      <c r="S86" s="19"/>
      <c r="T86" s="19"/>
      <c r="U86" s="19"/>
      <c r="V86" s="19"/>
      <c r="W86" s="19"/>
      <c r="X86" s="19"/>
      <c r="Y86" s="19"/>
      <c r="Z86" s="19"/>
      <c r="AA86" s="19"/>
      <c r="AB86" s="19"/>
      <c r="AC86" s="19"/>
      <c r="AD86" s="19"/>
    </row>
    <row r="87" spans="2:30">
      <c r="B87" s="2" t="s">
        <v>99</v>
      </c>
      <c r="C87" s="2" t="s">
        <v>232</v>
      </c>
      <c r="D87" s="2" t="s">
        <v>312</v>
      </c>
      <c r="E87" s="2" t="s">
        <v>359</v>
      </c>
      <c r="F87" s="29" t="str">
        <f>_xlfn.XLOOKUP(B87,'Filter Data'!$A$1:$A$16,'Filter Data'!$M$1:$M$16," ")</f>
        <v>MUR</v>
      </c>
      <c r="G87" s="5">
        <f>SUMIFS('Complete Nutrition Data'!$Q:$Q,'Complete Nutrition Data'!$B:$B,$B87,'Complete Nutrition Data'!$F:$F,$C87,'Complete Nutrition Data'!$G:$G,$D87,'Complete Nutrition Data'!$C:$C,$G$10,'Complete Nutrition Data'!$J:$J,"Indirect")</f>
        <v>5000000</v>
      </c>
      <c r="H87" s="5">
        <f>SUMIFS('Complete Nutrition Data'!$Q:$Q,'Complete Nutrition Data'!$B:$B,$B87,'Complete Nutrition Data'!$F:$F,$C87,'Complete Nutrition Data'!$G:$G,$D87,'Complete Nutrition Data'!$C:$C,$H$10,'Complete Nutrition Data'!$J:$J,"Indirect")</f>
        <v>5000000</v>
      </c>
      <c r="I87" s="5">
        <f>SUMIFS('Complete Nutrition Data'!$Q:$Q,'Complete Nutrition Data'!$B:$B,$B87,'Complete Nutrition Data'!$F:$F,$C87,'Complete Nutrition Data'!$G:$G,$D87,'Complete Nutrition Data'!$C:$C,$I$10,'Complete Nutrition Data'!$J:$J,"Indirect")</f>
        <v>5000000</v>
      </c>
      <c r="J87" s="5">
        <f>SUMIFS('Complete Nutrition Data'!$Q:$Q,'Complete Nutrition Data'!$B:$B,$B87,'Complete Nutrition Data'!$F:$F,$C87,'Complete Nutrition Data'!$G:$G,$D87,'Complete Nutrition Data'!$C:$C,$J$10,'Complete Nutrition Data'!$J:$J,"Indirect")</f>
        <v>5000000</v>
      </c>
      <c r="K87" s="5">
        <f>SUMIFS('Complete Nutrition Data'!$Q:$Q,'Complete Nutrition Data'!$B:$B,$B87,'Complete Nutrition Data'!$F:$F,$C87,'Complete Nutrition Data'!$G:$G,$D87,'Complete Nutrition Data'!$C:$C,$K$10,'Complete Nutrition Data'!$J:$J,"Indirect")</f>
        <v>0</v>
      </c>
      <c r="L87" s="5">
        <f>SUMIFS('Complete Nutrition Data'!$Q:$Q,'Complete Nutrition Data'!$B:$B,$B87,'Complete Nutrition Data'!$F:$F,$C87,'Complete Nutrition Data'!$G:$G,$D87,'Complete Nutrition Data'!$C:$C,$L$10,'Complete Nutrition Data'!$J:$J,"Indirect")</f>
        <v>0</v>
      </c>
      <c r="M87" s="5">
        <f>SUMIFS('Complete Nutrition Data'!$Q:$Q,'Complete Nutrition Data'!$B:$B,$B87,'Complete Nutrition Data'!$F:$F,$C87,'Complete Nutrition Data'!$G:$G,$D87,'Complete Nutrition Data'!$C:$C,$M$10,'Complete Nutrition Data'!$J:$J,"Indirect")</f>
        <v>0</v>
      </c>
      <c r="N87" s="5">
        <f t="shared" si="1"/>
        <v>20000000</v>
      </c>
      <c r="O87" s="5"/>
      <c r="P87" s="19"/>
      <c r="Q87" s="19"/>
      <c r="R87" s="19"/>
      <c r="S87" s="19"/>
      <c r="T87" s="19"/>
      <c r="U87" s="19"/>
      <c r="V87" s="19"/>
      <c r="W87" s="19"/>
      <c r="X87" s="19"/>
      <c r="Y87" s="19"/>
      <c r="Z87" s="19"/>
      <c r="AA87" s="19"/>
      <c r="AB87" s="19"/>
      <c r="AC87" s="19"/>
      <c r="AD87" s="19"/>
    </row>
    <row r="88" spans="2:30">
      <c r="B88" s="2" t="s">
        <v>99</v>
      </c>
      <c r="C88" s="2" t="s">
        <v>187</v>
      </c>
      <c r="D88" s="2" t="s">
        <v>353</v>
      </c>
      <c r="E88" s="2" t="s">
        <v>359</v>
      </c>
      <c r="F88" s="29" t="str">
        <f>_xlfn.XLOOKUP(B88,'Filter Data'!$A$1:$A$16,'Filter Data'!$M$1:$M$16," ")</f>
        <v>MUR</v>
      </c>
      <c r="G88" s="5">
        <f>SUMIFS('Complete Nutrition Data'!$Q:$Q,'Complete Nutrition Data'!$B:$B,$B88,'Complete Nutrition Data'!$F:$F,$C88,'Complete Nutrition Data'!$G:$G,$D88,'Complete Nutrition Data'!$C:$C,$G$10,'Complete Nutrition Data'!$J:$J,"Indirect")</f>
        <v>0</v>
      </c>
      <c r="H88" s="5">
        <f>SUMIFS('Complete Nutrition Data'!$Q:$Q,'Complete Nutrition Data'!$B:$B,$B88,'Complete Nutrition Data'!$F:$F,$C88,'Complete Nutrition Data'!$G:$G,$D88,'Complete Nutrition Data'!$C:$C,$H$10,'Complete Nutrition Data'!$J:$J,"Indirect")</f>
        <v>0</v>
      </c>
      <c r="I88" s="5">
        <f>SUMIFS('Complete Nutrition Data'!$Q:$Q,'Complete Nutrition Data'!$B:$B,$B88,'Complete Nutrition Data'!$F:$F,$C88,'Complete Nutrition Data'!$G:$G,$D88,'Complete Nutrition Data'!$C:$C,$I$10,'Complete Nutrition Data'!$J:$J,"Indirect")</f>
        <v>0</v>
      </c>
      <c r="J88" s="5">
        <f>SUMIFS('Complete Nutrition Data'!$Q:$Q,'Complete Nutrition Data'!$B:$B,$B88,'Complete Nutrition Data'!$F:$F,$C88,'Complete Nutrition Data'!$G:$G,$D88,'Complete Nutrition Data'!$C:$C,$J$10,'Complete Nutrition Data'!$J:$J,"Indirect")</f>
        <v>0</v>
      </c>
      <c r="K88" s="5">
        <f>SUMIFS('Complete Nutrition Data'!$Q:$Q,'Complete Nutrition Data'!$B:$B,$B88,'Complete Nutrition Data'!$F:$F,$C88,'Complete Nutrition Data'!$G:$G,$D88,'Complete Nutrition Data'!$C:$C,$K$10,'Complete Nutrition Data'!$J:$J,"Indirect")</f>
        <v>0</v>
      </c>
      <c r="L88" s="5">
        <f>SUMIFS('Complete Nutrition Data'!$Q:$Q,'Complete Nutrition Data'!$B:$B,$B88,'Complete Nutrition Data'!$F:$F,$C88,'Complete Nutrition Data'!$G:$G,$D88,'Complete Nutrition Data'!$C:$C,$L$10,'Complete Nutrition Data'!$J:$J,"Indirect")</f>
        <v>0</v>
      </c>
      <c r="M88" s="5">
        <f>SUMIFS('Complete Nutrition Data'!$Q:$Q,'Complete Nutrition Data'!$B:$B,$B88,'Complete Nutrition Data'!$F:$F,$C88,'Complete Nutrition Data'!$G:$G,$D88,'Complete Nutrition Data'!$C:$C,$M$10,'Complete Nutrition Data'!$J:$J,"Indirect")</f>
        <v>0</v>
      </c>
      <c r="N88" s="5">
        <f t="shared" si="1"/>
        <v>0</v>
      </c>
      <c r="O88" s="5"/>
      <c r="P88" s="19"/>
      <c r="Q88" s="19"/>
      <c r="R88" s="19"/>
      <c r="S88" s="19"/>
      <c r="T88" s="19"/>
      <c r="U88" s="19"/>
      <c r="V88" s="19"/>
      <c r="W88" s="19"/>
      <c r="X88" s="19"/>
      <c r="Y88" s="19"/>
      <c r="Z88" s="19"/>
      <c r="AA88" s="19"/>
      <c r="AB88" s="19"/>
      <c r="AC88" s="19"/>
      <c r="AD88" s="19"/>
    </row>
    <row r="89" spans="2:30">
      <c r="B89" s="2" t="s">
        <v>99</v>
      </c>
      <c r="C89" s="2" t="s">
        <v>187</v>
      </c>
      <c r="D89" s="2" t="s">
        <v>382</v>
      </c>
      <c r="E89" s="2" t="s">
        <v>359</v>
      </c>
      <c r="F89" s="29" t="str">
        <f>_xlfn.XLOOKUP(B89,'Filter Data'!$A$1:$A$16,'Filter Data'!$M$1:$M$16," ")</f>
        <v>MUR</v>
      </c>
      <c r="G89" s="5">
        <f>SUMIFS('Complete Nutrition Data'!$Q:$Q,'Complete Nutrition Data'!$B:$B,$B89,'Complete Nutrition Data'!$F:$F,$C89,'Complete Nutrition Data'!$G:$G,$D89,'Complete Nutrition Data'!$C:$C,$G$10,'Complete Nutrition Data'!$J:$J,"Indirect")</f>
        <v>0</v>
      </c>
      <c r="H89" s="5">
        <f>SUMIFS('Complete Nutrition Data'!$Q:$Q,'Complete Nutrition Data'!$B:$B,$B89,'Complete Nutrition Data'!$F:$F,$C89,'Complete Nutrition Data'!$G:$G,$D89,'Complete Nutrition Data'!$C:$C,$H$10,'Complete Nutrition Data'!$J:$J,"Indirect")</f>
        <v>0</v>
      </c>
      <c r="I89" s="5">
        <f>SUMIFS('Complete Nutrition Data'!$Q:$Q,'Complete Nutrition Data'!$B:$B,$B89,'Complete Nutrition Data'!$F:$F,$C89,'Complete Nutrition Data'!$G:$G,$D89,'Complete Nutrition Data'!$C:$C,$I$10,'Complete Nutrition Data'!$J:$J,"Indirect")</f>
        <v>0</v>
      </c>
      <c r="J89" s="5">
        <f>SUMIFS('Complete Nutrition Data'!$Q:$Q,'Complete Nutrition Data'!$B:$B,$B89,'Complete Nutrition Data'!$F:$F,$C89,'Complete Nutrition Data'!$G:$G,$D89,'Complete Nutrition Data'!$C:$C,$J$10,'Complete Nutrition Data'!$J:$J,"Indirect")</f>
        <v>0</v>
      </c>
      <c r="K89" s="5">
        <f>SUMIFS('Complete Nutrition Data'!$Q:$Q,'Complete Nutrition Data'!$B:$B,$B89,'Complete Nutrition Data'!$F:$F,$C89,'Complete Nutrition Data'!$G:$G,$D89,'Complete Nutrition Data'!$C:$C,$K$10,'Complete Nutrition Data'!$J:$J,"Indirect")</f>
        <v>0</v>
      </c>
      <c r="L89" s="5">
        <f>SUMIFS('Complete Nutrition Data'!$Q:$Q,'Complete Nutrition Data'!$B:$B,$B89,'Complete Nutrition Data'!$F:$F,$C89,'Complete Nutrition Data'!$G:$G,$D89,'Complete Nutrition Data'!$C:$C,$L$10,'Complete Nutrition Data'!$J:$J,"Indirect")</f>
        <v>0</v>
      </c>
      <c r="M89" s="5">
        <f>SUMIFS('Complete Nutrition Data'!$Q:$Q,'Complete Nutrition Data'!$B:$B,$B89,'Complete Nutrition Data'!$F:$F,$C89,'Complete Nutrition Data'!$G:$G,$D89,'Complete Nutrition Data'!$C:$C,$M$10,'Complete Nutrition Data'!$J:$J,"Indirect")</f>
        <v>0</v>
      </c>
      <c r="N89" s="5">
        <f t="shared" si="1"/>
        <v>0</v>
      </c>
      <c r="O89" s="5"/>
      <c r="P89" s="19"/>
      <c r="Q89" s="19"/>
      <c r="R89" s="19"/>
      <c r="S89" s="19"/>
      <c r="T89" s="19"/>
      <c r="U89" s="19"/>
      <c r="V89" s="19"/>
      <c r="W89" s="19"/>
      <c r="X89" s="19"/>
      <c r="Y89" s="19"/>
      <c r="Z89" s="19"/>
      <c r="AA89" s="19"/>
      <c r="AB89" s="19"/>
      <c r="AC89" s="19"/>
      <c r="AD89" s="19"/>
    </row>
    <row r="90" spans="2:30">
      <c r="B90" s="2" t="s">
        <v>99</v>
      </c>
      <c r="C90" s="2" t="s">
        <v>187</v>
      </c>
      <c r="D90" s="2" t="s">
        <v>234</v>
      </c>
      <c r="E90" s="2" t="s">
        <v>359</v>
      </c>
      <c r="F90" s="29" t="str">
        <f>_xlfn.XLOOKUP(B90,'Filter Data'!$A$1:$A$16,'Filter Data'!$M$1:$M$16," ")</f>
        <v>MUR</v>
      </c>
      <c r="G90" s="5">
        <f>SUMIFS('Complete Nutrition Data'!$Q:$Q,'Complete Nutrition Data'!$B:$B,$B90,'Complete Nutrition Data'!$F:$F,$C90,'Complete Nutrition Data'!$G:$G,$D90,'Complete Nutrition Data'!$C:$C,$G$10,'Complete Nutrition Data'!$J:$J,"Indirect")</f>
        <v>0</v>
      </c>
      <c r="H90" s="5">
        <f>SUMIFS('Complete Nutrition Data'!$Q:$Q,'Complete Nutrition Data'!$B:$B,$B90,'Complete Nutrition Data'!$F:$F,$C90,'Complete Nutrition Data'!$G:$G,$D90,'Complete Nutrition Data'!$C:$C,$H$10,'Complete Nutrition Data'!$J:$J,"Indirect")</f>
        <v>0</v>
      </c>
      <c r="I90" s="5">
        <f>SUMIFS('Complete Nutrition Data'!$Q:$Q,'Complete Nutrition Data'!$B:$B,$B90,'Complete Nutrition Data'!$F:$F,$C90,'Complete Nutrition Data'!$G:$G,$D90,'Complete Nutrition Data'!$C:$C,$I$10,'Complete Nutrition Data'!$J:$J,"Indirect")</f>
        <v>0</v>
      </c>
      <c r="J90" s="5">
        <f>SUMIFS('Complete Nutrition Data'!$Q:$Q,'Complete Nutrition Data'!$B:$B,$B90,'Complete Nutrition Data'!$F:$F,$C90,'Complete Nutrition Data'!$G:$G,$D90,'Complete Nutrition Data'!$C:$C,$J$10,'Complete Nutrition Data'!$J:$J,"Indirect")</f>
        <v>0</v>
      </c>
      <c r="K90" s="5">
        <f>SUMIFS('Complete Nutrition Data'!$Q:$Q,'Complete Nutrition Data'!$B:$B,$B90,'Complete Nutrition Data'!$F:$F,$C90,'Complete Nutrition Data'!$G:$G,$D90,'Complete Nutrition Data'!$C:$C,$K$10,'Complete Nutrition Data'!$J:$J,"Indirect")</f>
        <v>0</v>
      </c>
      <c r="L90" s="5">
        <f>SUMIFS('Complete Nutrition Data'!$Q:$Q,'Complete Nutrition Data'!$B:$B,$B90,'Complete Nutrition Data'!$F:$F,$C90,'Complete Nutrition Data'!$G:$G,$D90,'Complete Nutrition Data'!$C:$C,$L$10,'Complete Nutrition Data'!$J:$J,"Indirect")</f>
        <v>0</v>
      </c>
      <c r="M90" s="5">
        <f>SUMIFS('Complete Nutrition Data'!$Q:$Q,'Complete Nutrition Data'!$B:$B,$B90,'Complete Nutrition Data'!$F:$F,$C90,'Complete Nutrition Data'!$G:$G,$D90,'Complete Nutrition Data'!$C:$C,$M$10,'Complete Nutrition Data'!$J:$J,"Indirect")</f>
        <v>0</v>
      </c>
      <c r="N90" s="5">
        <f t="shared" si="1"/>
        <v>0</v>
      </c>
      <c r="O90" s="5"/>
      <c r="P90" s="19"/>
      <c r="Q90" s="19"/>
      <c r="R90" s="19"/>
      <c r="S90" s="19"/>
      <c r="T90" s="19"/>
      <c r="U90" s="19"/>
      <c r="V90" s="19"/>
      <c r="W90" s="19"/>
      <c r="X90" s="19"/>
      <c r="Y90" s="19"/>
      <c r="Z90" s="19"/>
      <c r="AA90" s="19"/>
      <c r="AB90" s="19"/>
      <c r="AC90" s="19"/>
      <c r="AD90" s="19"/>
    </row>
    <row r="91" spans="2:30">
      <c r="B91" s="2" t="s">
        <v>99</v>
      </c>
      <c r="C91" s="2" t="s">
        <v>233</v>
      </c>
      <c r="D91" s="2" t="s">
        <v>356</v>
      </c>
      <c r="E91" s="2" t="s">
        <v>359</v>
      </c>
      <c r="F91" s="29" t="str">
        <f>_xlfn.XLOOKUP(B91,'Filter Data'!$A$1:$A$16,'Filter Data'!$M$1:$M$16," ")</f>
        <v>MUR</v>
      </c>
      <c r="G91" s="5">
        <f>SUMIFS('Complete Nutrition Data'!$Q:$Q,'Complete Nutrition Data'!$B:$B,$B91,'Complete Nutrition Data'!$F:$F,$C91,'Complete Nutrition Data'!$G:$G,$D91,'Complete Nutrition Data'!$C:$C,$G$10,'Complete Nutrition Data'!$J:$J,"Indirect")</f>
        <v>293300000</v>
      </c>
      <c r="H91" s="5">
        <f>SUMIFS('Complete Nutrition Data'!$Q:$Q,'Complete Nutrition Data'!$B:$B,$B91,'Complete Nutrition Data'!$F:$F,$C91,'Complete Nutrition Data'!$G:$G,$D91,'Complete Nutrition Data'!$C:$C,$H$10,'Complete Nutrition Data'!$J:$J,"Indirect")</f>
        <v>283400000</v>
      </c>
      <c r="I91" s="5">
        <f>SUMIFS('Complete Nutrition Data'!$Q:$Q,'Complete Nutrition Data'!$B:$B,$B91,'Complete Nutrition Data'!$F:$F,$C91,'Complete Nutrition Data'!$G:$G,$D91,'Complete Nutrition Data'!$C:$C,$I$10,'Complete Nutrition Data'!$J:$J,"Indirect")</f>
        <v>341400000</v>
      </c>
      <c r="J91" s="5">
        <f>SUMIFS('Complete Nutrition Data'!$Q:$Q,'Complete Nutrition Data'!$B:$B,$B91,'Complete Nutrition Data'!$F:$F,$C91,'Complete Nutrition Data'!$G:$G,$D91,'Complete Nutrition Data'!$C:$C,$J$10,'Complete Nutrition Data'!$J:$J,"Indirect")</f>
        <v>2260325000</v>
      </c>
      <c r="K91" s="5">
        <f>SUMIFS('Complete Nutrition Data'!$Q:$Q,'Complete Nutrition Data'!$B:$B,$B91,'Complete Nutrition Data'!$F:$F,$C91,'Complete Nutrition Data'!$G:$G,$D91,'Complete Nutrition Data'!$C:$C,$K$10,'Complete Nutrition Data'!$J:$J,"Indirect")</f>
        <v>0</v>
      </c>
      <c r="L91" s="5">
        <f>SUMIFS('Complete Nutrition Data'!$Q:$Q,'Complete Nutrition Data'!$B:$B,$B91,'Complete Nutrition Data'!$F:$F,$C91,'Complete Nutrition Data'!$G:$G,$D91,'Complete Nutrition Data'!$C:$C,$L$10,'Complete Nutrition Data'!$J:$J,"Indirect")</f>
        <v>0</v>
      </c>
      <c r="M91" s="5">
        <f>SUMIFS('Complete Nutrition Data'!$Q:$Q,'Complete Nutrition Data'!$B:$B,$B91,'Complete Nutrition Data'!$F:$F,$C91,'Complete Nutrition Data'!$G:$G,$D91,'Complete Nutrition Data'!$C:$C,$M$10,'Complete Nutrition Data'!$J:$J,"Indirect")</f>
        <v>0</v>
      </c>
      <c r="N91" s="5">
        <f t="shared" si="1"/>
        <v>3178425000</v>
      </c>
      <c r="O91" s="5"/>
      <c r="P91" s="19"/>
      <c r="Q91" s="19"/>
      <c r="R91" s="19"/>
      <c r="S91" s="19"/>
      <c r="T91" s="19"/>
      <c r="U91" s="19"/>
      <c r="V91" s="19"/>
      <c r="W91" s="19"/>
      <c r="X91" s="19"/>
      <c r="Y91" s="19"/>
      <c r="Z91" s="19"/>
      <c r="AA91" s="19"/>
      <c r="AB91" s="19"/>
      <c r="AC91" s="19"/>
      <c r="AD91" s="19"/>
    </row>
    <row r="92" spans="2:30">
      <c r="B92" s="2" t="s">
        <v>99</v>
      </c>
      <c r="C92" s="2" t="s">
        <v>229</v>
      </c>
      <c r="D92" s="2" t="s">
        <v>350</v>
      </c>
      <c r="E92" s="2" t="s">
        <v>359</v>
      </c>
      <c r="F92" s="29" t="str">
        <f>_xlfn.XLOOKUP(B92,'Filter Data'!$A$1:$A$16,'Filter Data'!$M$1:$M$16," ")</f>
        <v>MUR</v>
      </c>
      <c r="G92" s="5">
        <f>SUMIFS('Complete Nutrition Data'!$Q:$Q,'Complete Nutrition Data'!$B:$B,$B92,'Complete Nutrition Data'!$F:$F,$C92,'Complete Nutrition Data'!$G:$G,$D92,'Complete Nutrition Data'!$C:$C,$G$10,'Complete Nutrition Data'!$J:$J,"Indirect")</f>
        <v>0</v>
      </c>
      <c r="H92" s="5">
        <f>SUMIFS('Complete Nutrition Data'!$Q:$Q,'Complete Nutrition Data'!$B:$B,$B92,'Complete Nutrition Data'!$F:$F,$C92,'Complete Nutrition Data'!$G:$G,$D92,'Complete Nutrition Data'!$C:$C,$H$10,'Complete Nutrition Data'!$J:$J,"Indirect")</f>
        <v>0</v>
      </c>
      <c r="I92" s="5">
        <f>SUMIFS('Complete Nutrition Data'!$Q:$Q,'Complete Nutrition Data'!$B:$B,$B92,'Complete Nutrition Data'!$F:$F,$C92,'Complete Nutrition Data'!$G:$G,$D92,'Complete Nutrition Data'!$C:$C,$I$10,'Complete Nutrition Data'!$J:$J,"Indirect")</f>
        <v>0</v>
      </c>
      <c r="J92" s="5">
        <f>SUMIFS('Complete Nutrition Data'!$Q:$Q,'Complete Nutrition Data'!$B:$B,$B92,'Complete Nutrition Data'!$F:$F,$C92,'Complete Nutrition Data'!$G:$G,$D92,'Complete Nutrition Data'!$C:$C,$J$10,'Complete Nutrition Data'!$J:$J,"Indirect")</f>
        <v>0</v>
      </c>
      <c r="K92" s="5">
        <f>SUMIFS('Complete Nutrition Data'!$Q:$Q,'Complete Nutrition Data'!$B:$B,$B92,'Complete Nutrition Data'!$F:$F,$C92,'Complete Nutrition Data'!$G:$G,$D92,'Complete Nutrition Data'!$C:$C,$K$10,'Complete Nutrition Data'!$J:$J,"Indirect")</f>
        <v>0</v>
      </c>
      <c r="L92" s="5">
        <f>SUMIFS('Complete Nutrition Data'!$Q:$Q,'Complete Nutrition Data'!$B:$B,$B92,'Complete Nutrition Data'!$F:$F,$C92,'Complete Nutrition Data'!$G:$G,$D92,'Complete Nutrition Data'!$C:$C,$L$10,'Complete Nutrition Data'!$J:$J,"Indirect")</f>
        <v>0</v>
      </c>
      <c r="M92" s="5">
        <f>SUMIFS('Complete Nutrition Data'!$Q:$Q,'Complete Nutrition Data'!$B:$B,$B92,'Complete Nutrition Data'!$F:$F,$C92,'Complete Nutrition Data'!$G:$G,$D92,'Complete Nutrition Data'!$C:$C,$M$10,'Complete Nutrition Data'!$J:$J,"Indirect")</f>
        <v>0</v>
      </c>
      <c r="N92" s="5">
        <f t="shared" si="1"/>
        <v>0</v>
      </c>
      <c r="O92" s="5"/>
      <c r="P92" s="19"/>
      <c r="Q92" s="19"/>
      <c r="R92" s="19"/>
      <c r="S92" s="19"/>
      <c r="T92" s="19"/>
      <c r="U92" s="19"/>
      <c r="V92" s="19"/>
      <c r="W92" s="19"/>
      <c r="X92" s="19"/>
      <c r="Y92" s="19"/>
      <c r="Z92" s="19"/>
      <c r="AA92" s="19"/>
      <c r="AB92" s="19"/>
      <c r="AC92" s="19"/>
      <c r="AD92" s="19"/>
    </row>
    <row r="93" spans="2:30">
      <c r="B93" s="2" t="s">
        <v>99</v>
      </c>
      <c r="C93" s="2" t="s">
        <v>229</v>
      </c>
      <c r="D93" s="2" t="s">
        <v>351</v>
      </c>
      <c r="E93" s="2" t="s">
        <v>359</v>
      </c>
      <c r="F93" s="29" t="str">
        <f>_xlfn.XLOOKUP(B93,'Filter Data'!$A$1:$A$16,'Filter Data'!$M$1:$M$16," ")</f>
        <v>MUR</v>
      </c>
      <c r="G93" s="5">
        <f>SUMIFS('Complete Nutrition Data'!$Q:$Q,'Complete Nutrition Data'!$B:$B,$B93,'Complete Nutrition Data'!$F:$F,$C93,'Complete Nutrition Data'!$G:$G,$D93,'Complete Nutrition Data'!$C:$C,$G$10,'Complete Nutrition Data'!$J:$J,"Indirect")</f>
        <v>0</v>
      </c>
      <c r="H93" s="5">
        <f>SUMIFS('Complete Nutrition Data'!$Q:$Q,'Complete Nutrition Data'!$B:$B,$B93,'Complete Nutrition Data'!$F:$F,$C93,'Complete Nutrition Data'!$G:$G,$D93,'Complete Nutrition Data'!$C:$C,$H$10,'Complete Nutrition Data'!$J:$J,"Indirect")</f>
        <v>0</v>
      </c>
      <c r="I93" s="5">
        <f>SUMIFS('Complete Nutrition Data'!$Q:$Q,'Complete Nutrition Data'!$B:$B,$B93,'Complete Nutrition Data'!$F:$F,$C93,'Complete Nutrition Data'!$G:$G,$D93,'Complete Nutrition Data'!$C:$C,$I$10,'Complete Nutrition Data'!$J:$J,"Indirect")</f>
        <v>0</v>
      </c>
      <c r="J93" s="5">
        <f>SUMIFS('Complete Nutrition Data'!$Q:$Q,'Complete Nutrition Data'!$B:$B,$B93,'Complete Nutrition Data'!$F:$F,$C93,'Complete Nutrition Data'!$G:$G,$D93,'Complete Nutrition Data'!$C:$C,$J$10,'Complete Nutrition Data'!$J:$J,"Indirect")</f>
        <v>0</v>
      </c>
      <c r="K93" s="5">
        <f>SUMIFS('Complete Nutrition Data'!$Q:$Q,'Complete Nutrition Data'!$B:$B,$B93,'Complete Nutrition Data'!$F:$F,$C93,'Complete Nutrition Data'!$G:$G,$D93,'Complete Nutrition Data'!$C:$C,$K$10,'Complete Nutrition Data'!$J:$J,"Indirect")</f>
        <v>0</v>
      </c>
      <c r="L93" s="5">
        <f>SUMIFS('Complete Nutrition Data'!$Q:$Q,'Complete Nutrition Data'!$B:$B,$B93,'Complete Nutrition Data'!$F:$F,$C93,'Complete Nutrition Data'!$G:$G,$D93,'Complete Nutrition Data'!$C:$C,$L$10,'Complete Nutrition Data'!$J:$J,"Indirect")</f>
        <v>0</v>
      </c>
      <c r="M93" s="5">
        <f>SUMIFS('Complete Nutrition Data'!$Q:$Q,'Complete Nutrition Data'!$B:$B,$B93,'Complete Nutrition Data'!$F:$F,$C93,'Complete Nutrition Data'!$G:$G,$D93,'Complete Nutrition Data'!$C:$C,$M$10,'Complete Nutrition Data'!$J:$J,"Indirect")</f>
        <v>0</v>
      </c>
      <c r="N93" s="5">
        <f t="shared" si="1"/>
        <v>0</v>
      </c>
      <c r="O93" s="5"/>
      <c r="P93" s="19"/>
      <c r="Q93" s="19"/>
      <c r="R93" s="19"/>
      <c r="S93" s="19"/>
      <c r="T93" s="19"/>
      <c r="U93" s="19"/>
      <c r="V93" s="19"/>
      <c r="W93" s="19"/>
      <c r="X93" s="19"/>
      <c r="Y93" s="19"/>
      <c r="Z93" s="19"/>
      <c r="AA93" s="19"/>
      <c r="AB93" s="19"/>
      <c r="AC93" s="19"/>
      <c r="AD93" s="19"/>
    </row>
    <row r="94" spans="2:30">
      <c r="B94" s="2" t="s">
        <v>99</v>
      </c>
      <c r="C94" s="2" t="s">
        <v>229</v>
      </c>
      <c r="D94" s="2" t="s">
        <v>349</v>
      </c>
      <c r="E94" s="2" t="s">
        <v>359</v>
      </c>
      <c r="F94" s="29" t="str">
        <f>_xlfn.XLOOKUP(B94,'Filter Data'!$A$1:$A$16,'Filter Data'!$M$1:$M$16," ")</f>
        <v>MUR</v>
      </c>
      <c r="G94" s="5">
        <f>SUMIFS('Complete Nutrition Data'!$Q:$Q,'Complete Nutrition Data'!$B:$B,$B94,'Complete Nutrition Data'!$F:$F,$C94,'Complete Nutrition Data'!$G:$G,$D94,'Complete Nutrition Data'!$C:$C,$G$10,'Complete Nutrition Data'!$J:$J,"Indirect")</f>
        <v>0</v>
      </c>
      <c r="H94" s="5">
        <f>SUMIFS('Complete Nutrition Data'!$Q:$Q,'Complete Nutrition Data'!$B:$B,$B94,'Complete Nutrition Data'!$F:$F,$C94,'Complete Nutrition Data'!$G:$G,$D94,'Complete Nutrition Data'!$C:$C,$H$10,'Complete Nutrition Data'!$J:$J,"Indirect")</f>
        <v>0</v>
      </c>
      <c r="I94" s="5">
        <f>SUMIFS('Complete Nutrition Data'!$Q:$Q,'Complete Nutrition Data'!$B:$B,$B94,'Complete Nutrition Data'!$F:$F,$C94,'Complete Nutrition Data'!$G:$G,$D94,'Complete Nutrition Data'!$C:$C,$I$10,'Complete Nutrition Data'!$J:$J,"Indirect")</f>
        <v>0</v>
      </c>
      <c r="J94" s="5">
        <f>SUMIFS('Complete Nutrition Data'!$Q:$Q,'Complete Nutrition Data'!$B:$B,$B94,'Complete Nutrition Data'!$F:$F,$C94,'Complete Nutrition Data'!$G:$G,$D94,'Complete Nutrition Data'!$C:$C,$J$10,'Complete Nutrition Data'!$J:$J,"Indirect")</f>
        <v>0</v>
      </c>
      <c r="K94" s="5">
        <f>SUMIFS('Complete Nutrition Data'!$Q:$Q,'Complete Nutrition Data'!$B:$B,$B94,'Complete Nutrition Data'!$F:$F,$C94,'Complete Nutrition Data'!$G:$G,$D94,'Complete Nutrition Data'!$C:$C,$K$10,'Complete Nutrition Data'!$J:$J,"Indirect")</f>
        <v>0</v>
      </c>
      <c r="L94" s="5">
        <f>SUMIFS('Complete Nutrition Data'!$Q:$Q,'Complete Nutrition Data'!$B:$B,$B94,'Complete Nutrition Data'!$F:$F,$C94,'Complete Nutrition Data'!$G:$G,$D94,'Complete Nutrition Data'!$C:$C,$L$10,'Complete Nutrition Data'!$J:$J,"Indirect")</f>
        <v>0</v>
      </c>
      <c r="M94" s="5">
        <f>SUMIFS('Complete Nutrition Data'!$Q:$Q,'Complete Nutrition Data'!$B:$B,$B94,'Complete Nutrition Data'!$F:$F,$C94,'Complete Nutrition Data'!$G:$G,$D94,'Complete Nutrition Data'!$C:$C,$M$10,'Complete Nutrition Data'!$J:$J,"Indirect")</f>
        <v>0</v>
      </c>
      <c r="N94" s="5">
        <f t="shared" si="1"/>
        <v>0</v>
      </c>
      <c r="O94" s="5"/>
      <c r="P94" s="19"/>
      <c r="Q94" s="19"/>
      <c r="R94" s="19"/>
      <c r="S94" s="19"/>
      <c r="T94" s="19"/>
      <c r="U94" s="19"/>
      <c r="V94" s="19"/>
      <c r="W94" s="19"/>
      <c r="X94" s="19"/>
      <c r="Y94" s="19"/>
      <c r="Z94" s="19"/>
      <c r="AA94" s="19"/>
      <c r="AB94" s="19"/>
      <c r="AC94" s="19"/>
      <c r="AD94" s="19"/>
    </row>
    <row r="95" spans="2:30">
      <c r="B95" s="2" t="s">
        <v>133</v>
      </c>
      <c r="C95" s="2" t="s">
        <v>109</v>
      </c>
      <c r="D95" s="2" t="s">
        <v>222</v>
      </c>
      <c r="E95" s="2" t="s">
        <v>359</v>
      </c>
      <c r="F95" s="29" t="str">
        <f>_xlfn.XLOOKUP(B95,'Filter Data'!$A$1:$A$16,'Filter Data'!$M$1:$M$16," ")</f>
        <v>MZM</v>
      </c>
      <c r="G95" s="5">
        <f>SUMIFS('Complete Nutrition Data'!$Q:$Q,'Complete Nutrition Data'!$B:$B,$B95,'Complete Nutrition Data'!$F:$F,$C95,'Complete Nutrition Data'!$G:$G,$D95,'Complete Nutrition Data'!$C:$C,$G$10,'Complete Nutrition Data'!$J:$J,"Indirect")</f>
        <v>0</v>
      </c>
      <c r="H95" s="5">
        <f>SUMIFS('Complete Nutrition Data'!$Q:$Q,'Complete Nutrition Data'!$B:$B,$B95,'Complete Nutrition Data'!$F:$F,$C95,'Complete Nutrition Data'!$G:$G,$D95,'Complete Nutrition Data'!$C:$C,$H$10,'Complete Nutrition Data'!$J:$J,"Indirect")</f>
        <v>0</v>
      </c>
      <c r="I95" s="5">
        <f>SUMIFS('Complete Nutrition Data'!$Q:$Q,'Complete Nutrition Data'!$B:$B,$B95,'Complete Nutrition Data'!$F:$F,$C95,'Complete Nutrition Data'!$G:$G,$D95,'Complete Nutrition Data'!$C:$C,$I$10,'Complete Nutrition Data'!$J:$J,"Indirect")</f>
        <v>0</v>
      </c>
      <c r="J95" s="5">
        <f>SUMIFS('Complete Nutrition Data'!$Q:$Q,'Complete Nutrition Data'!$B:$B,$B95,'Complete Nutrition Data'!$F:$F,$C95,'Complete Nutrition Data'!$G:$G,$D95,'Complete Nutrition Data'!$C:$C,$J$10,'Complete Nutrition Data'!$J:$J,"Indirect")</f>
        <v>0</v>
      </c>
      <c r="K95" s="5">
        <f>SUMIFS('Complete Nutrition Data'!$Q:$Q,'Complete Nutrition Data'!$B:$B,$B95,'Complete Nutrition Data'!$F:$F,$C95,'Complete Nutrition Data'!$G:$G,$D95,'Complete Nutrition Data'!$C:$C,$K$10,'Complete Nutrition Data'!$J:$J,"Indirect")</f>
        <v>0</v>
      </c>
      <c r="L95" s="5">
        <f>SUMIFS('Complete Nutrition Data'!$Q:$Q,'Complete Nutrition Data'!$B:$B,$B95,'Complete Nutrition Data'!$F:$F,$C95,'Complete Nutrition Data'!$G:$G,$D95,'Complete Nutrition Data'!$C:$C,$L$10,'Complete Nutrition Data'!$J:$J,"Indirect")</f>
        <v>0</v>
      </c>
      <c r="M95" s="5">
        <f>SUMIFS('Complete Nutrition Data'!$Q:$Q,'Complete Nutrition Data'!$B:$B,$B95,'Complete Nutrition Data'!$F:$F,$C95,'Complete Nutrition Data'!$G:$G,$D95,'Complete Nutrition Data'!$C:$C,$M$10,'Complete Nutrition Data'!$J:$J,"Indirect")</f>
        <v>0</v>
      </c>
      <c r="N95" s="5">
        <f t="shared" si="1"/>
        <v>0</v>
      </c>
      <c r="O95" s="5"/>
      <c r="P95" s="19"/>
      <c r="Q95" s="19"/>
      <c r="R95" s="19"/>
      <c r="S95" s="19"/>
      <c r="T95" s="19"/>
      <c r="U95" s="19"/>
      <c r="V95" s="19"/>
      <c r="W95" s="19"/>
      <c r="X95" s="19"/>
      <c r="Y95" s="19"/>
      <c r="Z95" s="19"/>
      <c r="AA95" s="19"/>
      <c r="AB95" s="19"/>
      <c r="AC95" s="19"/>
      <c r="AD95" s="19"/>
    </row>
    <row r="96" spans="2:30">
      <c r="B96" s="2" t="s">
        <v>133</v>
      </c>
      <c r="C96" s="2" t="s">
        <v>109</v>
      </c>
      <c r="D96" s="2" t="s">
        <v>234</v>
      </c>
      <c r="E96" s="2" t="s">
        <v>359</v>
      </c>
      <c r="F96" s="29" t="str">
        <f>_xlfn.XLOOKUP(B96,'Filter Data'!$A$1:$A$16,'Filter Data'!$M$1:$M$16," ")</f>
        <v>MZM</v>
      </c>
      <c r="G96" s="5">
        <f>SUMIFS('Complete Nutrition Data'!$Q:$Q,'Complete Nutrition Data'!$B:$B,$B96,'Complete Nutrition Data'!$F:$F,$C96,'Complete Nutrition Data'!$G:$G,$D96,'Complete Nutrition Data'!$C:$C,$G$10,'Complete Nutrition Data'!$J:$J,"Indirect")</f>
        <v>0</v>
      </c>
      <c r="H96" s="5">
        <f>SUMIFS('Complete Nutrition Data'!$Q:$Q,'Complete Nutrition Data'!$B:$B,$B96,'Complete Nutrition Data'!$F:$F,$C96,'Complete Nutrition Data'!$G:$G,$D96,'Complete Nutrition Data'!$C:$C,$H$10,'Complete Nutrition Data'!$J:$J,"Indirect")</f>
        <v>0</v>
      </c>
      <c r="I96" s="5">
        <f>SUMIFS('Complete Nutrition Data'!$Q:$Q,'Complete Nutrition Data'!$B:$B,$B96,'Complete Nutrition Data'!$F:$F,$C96,'Complete Nutrition Data'!$G:$G,$D96,'Complete Nutrition Data'!$C:$C,$I$10,'Complete Nutrition Data'!$J:$J,"Indirect")</f>
        <v>0</v>
      </c>
      <c r="J96" s="5">
        <f>SUMIFS('Complete Nutrition Data'!$Q:$Q,'Complete Nutrition Data'!$B:$B,$B96,'Complete Nutrition Data'!$F:$F,$C96,'Complete Nutrition Data'!$G:$G,$D96,'Complete Nutrition Data'!$C:$C,$J$10,'Complete Nutrition Data'!$J:$J,"Indirect")</f>
        <v>0</v>
      </c>
      <c r="K96" s="5">
        <f>SUMIFS('Complete Nutrition Data'!$Q:$Q,'Complete Nutrition Data'!$B:$B,$B96,'Complete Nutrition Data'!$F:$F,$C96,'Complete Nutrition Data'!$G:$G,$D96,'Complete Nutrition Data'!$C:$C,$K$10,'Complete Nutrition Data'!$J:$J,"Indirect")</f>
        <v>0</v>
      </c>
      <c r="L96" s="5">
        <f>SUMIFS('Complete Nutrition Data'!$Q:$Q,'Complete Nutrition Data'!$B:$B,$B96,'Complete Nutrition Data'!$F:$F,$C96,'Complete Nutrition Data'!$G:$G,$D96,'Complete Nutrition Data'!$C:$C,$L$10,'Complete Nutrition Data'!$J:$J,"Indirect")</f>
        <v>0</v>
      </c>
      <c r="M96" s="5">
        <f>SUMIFS('Complete Nutrition Data'!$Q:$Q,'Complete Nutrition Data'!$B:$B,$B96,'Complete Nutrition Data'!$F:$F,$C96,'Complete Nutrition Data'!$G:$G,$D96,'Complete Nutrition Data'!$C:$C,$M$10,'Complete Nutrition Data'!$J:$J,"Indirect")</f>
        <v>0</v>
      </c>
      <c r="N96" s="5">
        <f t="shared" si="1"/>
        <v>0</v>
      </c>
      <c r="O96" s="5"/>
      <c r="P96" s="19"/>
      <c r="Q96" s="19"/>
      <c r="R96" s="19"/>
      <c r="S96" s="19"/>
      <c r="T96" s="19"/>
      <c r="U96" s="19"/>
      <c r="V96" s="19"/>
      <c r="W96" s="19"/>
      <c r="X96" s="19"/>
      <c r="Y96" s="19"/>
      <c r="Z96" s="19"/>
      <c r="AA96" s="19"/>
      <c r="AB96" s="19"/>
      <c r="AC96" s="19"/>
      <c r="AD96" s="19"/>
    </row>
    <row r="97" spans="2:30">
      <c r="B97" s="2" t="s">
        <v>133</v>
      </c>
      <c r="C97" s="2" t="s">
        <v>275</v>
      </c>
      <c r="D97" s="2" t="s">
        <v>382</v>
      </c>
      <c r="E97" s="2" t="s">
        <v>359</v>
      </c>
      <c r="F97" s="29" t="str">
        <f>_xlfn.XLOOKUP(B97,'Filter Data'!$A$1:$A$16,'Filter Data'!$M$1:$M$16," ")</f>
        <v>MZM</v>
      </c>
      <c r="G97" s="5">
        <f>SUMIFS('Complete Nutrition Data'!$Q:$Q,'Complete Nutrition Data'!$B:$B,$B97,'Complete Nutrition Data'!$F:$F,$C97,'Complete Nutrition Data'!$G:$G,$D97,'Complete Nutrition Data'!$C:$C,$G$10,'Complete Nutrition Data'!$J:$J,"Indirect")</f>
        <v>0</v>
      </c>
      <c r="H97" s="5">
        <f>SUMIFS('Complete Nutrition Data'!$Q:$Q,'Complete Nutrition Data'!$B:$B,$B97,'Complete Nutrition Data'!$F:$F,$C97,'Complete Nutrition Data'!$G:$G,$D97,'Complete Nutrition Data'!$C:$C,$H$10,'Complete Nutrition Data'!$J:$J,"Indirect")</f>
        <v>0</v>
      </c>
      <c r="I97" s="5">
        <f>SUMIFS('Complete Nutrition Data'!$Q:$Q,'Complete Nutrition Data'!$B:$B,$B97,'Complete Nutrition Data'!$F:$F,$C97,'Complete Nutrition Data'!$G:$G,$D97,'Complete Nutrition Data'!$C:$C,$I$10,'Complete Nutrition Data'!$J:$J,"Indirect")</f>
        <v>0</v>
      </c>
      <c r="J97" s="5">
        <f>SUMIFS('Complete Nutrition Data'!$Q:$Q,'Complete Nutrition Data'!$B:$B,$B97,'Complete Nutrition Data'!$F:$F,$C97,'Complete Nutrition Data'!$G:$G,$D97,'Complete Nutrition Data'!$C:$C,$J$10,'Complete Nutrition Data'!$J:$J,"Indirect")</f>
        <v>0</v>
      </c>
      <c r="K97" s="5">
        <f>SUMIFS('Complete Nutrition Data'!$Q:$Q,'Complete Nutrition Data'!$B:$B,$B97,'Complete Nutrition Data'!$F:$F,$C97,'Complete Nutrition Data'!$G:$G,$D97,'Complete Nutrition Data'!$C:$C,$K$10,'Complete Nutrition Data'!$J:$J,"Indirect")</f>
        <v>0</v>
      </c>
      <c r="L97" s="5">
        <f>SUMIFS('Complete Nutrition Data'!$Q:$Q,'Complete Nutrition Data'!$B:$B,$B97,'Complete Nutrition Data'!$F:$F,$C97,'Complete Nutrition Data'!$G:$G,$D97,'Complete Nutrition Data'!$C:$C,$L$10,'Complete Nutrition Data'!$J:$J,"Indirect")</f>
        <v>0</v>
      </c>
      <c r="M97" s="5">
        <f>SUMIFS('Complete Nutrition Data'!$Q:$Q,'Complete Nutrition Data'!$B:$B,$B97,'Complete Nutrition Data'!$F:$F,$C97,'Complete Nutrition Data'!$G:$G,$D97,'Complete Nutrition Data'!$C:$C,$M$10,'Complete Nutrition Data'!$J:$J,"Indirect")</f>
        <v>0</v>
      </c>
      <c r="N97" s="5">
        <f t="shared" si="1"/>
        <v>0</v>
      </c>
      <c r="O97" s="5"/>
      <c r="P97" s="19"/>
      <c r="Q97" s="19"/>
      <c r="R97" s="19"/>
      <c r="S97" s="19"/>
      <c r="T97" s="19"/>
      <c r="U97" s="19"/>
      <c r="V97" s="19"/>
      <c r="W97" s="19"/>
      <c r="X97" s="19"/>
      <c r="Y97" s="19"/>
      <c r="Z97" s="19"/>
      <c r="AA97" s="19"/>
      <c r="AB97" s="19"/>
      <c r="AC97" s="19"/>
      <c r="AD97" s="19"/>
    </row>
    <row r="98" spans="2:30" ht="27.6">
      <c r="B98" s="2" t="s">
        <v>133</v>
      </c>
      <c r="C98" s="2" t="s">
        <v>232</v>
      </c>
      <c r="D98" s="2" t="s">
        <v>405</v>
      </c>
      <c r="E98" s="2" t="s">
        <v>359</v>
      </c>
      <c r="F98" s="29" t="str">
        <f>_xlfn.XLOOKUP(B98,'Filter Data'!$A$1:$A$16,'Filter Data'!$M$1:$M$16," ")</f>
        <v>MZM</v>
      </c>
      <c r="G98" s="5">
        <f>SUMIFS('Complete Nutrition Data'!$Q:$Q,'Complete Nutrition Data'!$B:$B,$B98,'Complete Nutrition Data'!$F:$F,$C98,'Complete Nutrition Data'!$G:$G,$D98,'Complete Nutrition Data'!$C:$C,$G$10,'Complete Nutrition Data'!$J:$J,"Indirect")</f>
        <v>4102320</v>
      </c>
      <c r="H98" s="5">
        <f>SUMIFS('Complete Nutrition Data'!$Q:$Q,'Complete Nutrition Data'!$B:$B,$B98,'Complete Nutrition Data'!$F:$F,$C98,'Complete Nutrition Data'!$G:$G,$D98,'Complete Nutrition Data'!$C:$C,$H$10,'Complete Nutrition Data'!$J:$J,"Indirect")</f>
        <v>602320</v>
      </c>
      <c r="I98" s="5">
        <f>SUMIFS('Complete Nutrition Data'!$Q:$Q,'Complete Nutrition Data'!$B:$B,$B98,'Complete Nutrition Data'!$F:$F,$C98,'Complete Nutrition Data'!$G:$G,$D98,'Complete Nutrition Data'!$C:$C,$I$10,'Complete Nutrition Data'!$J:$J,"Indirect")</f>
        <v>0</v>
      </c>
      <c r="J98" s="5">
        <f>SUMIFS('Complete Nutrition Data'!$Q:$Q,'Complete Nutrition Data'!$B:$B,$B98,'Complete Nutrition Data'!$F:$F,$C98,'Complete Nutrition Data'!$G:$G,$D98,'Complete Nutrition Data'!$C:$C,$J$10,'Complete Nutrition Data'!$J:$J,"Indirect")</f>
        <v>0</v>
      </c>
      <c r="K98" s="5">
        <f>SUMIFS('Complete Nutrition Data'!$Q:$Q,'Complete Nutrition Data'!$B:$B,$B98,'Complete Nutrition Data'!$F:$F,$C98,'Complete Nutrition Data'!$G:$G,$D98,'Complete Nutrition Data'!$C:$C,$K$10,'Complete Nutrition Data'!$J:$J,"Indirect")</f>
        <v>0</v>
      </c>
      <c r="L98" s="5">
        <f>SUMIFS('Complete Nutrition Data'!$Q:$Q,'Complete Nutrition Data'!$B:$B,$B98,'Complete Nutrition Data'!$F:$F,$C98,'Complete Nutrition Data'!$G:$G,$D98,'Complete Nutrition Data'!$C:$C,$L$10,'Complete Nutrition Data'!$J:$J,"Indirect")</f>
        <v>0</v>
      </c>
      <c r="M98" s="5">
        <f>SUMIFS('Complete Nutrition Data'!$Q:$Q,'Complete Nutrition Data'!$B:$B,$B98,'Complete Nutrition Data'!$F:$F,$C98,'Complete Nutrition Data'!$G:$G,$D98,'Complete Nutrition Data'!$C:$C,$M$10,'Complete Nutrition Data'!$J:$J,"Indirect")</f>
        <v>0</v>
      </c>
      <c r="N98" s="5">
        <f t="shared" si="1"/>
        <v>4704640</v>
      </c>
      <c r="O98" s="5"/>
      <c r="P98" s="19"/>
      <c r="Q98" s="19"/>
      <c r="R98" s="19"/>
      <c r="S98" s="19"/>
      <c r="T98" s="19"/>
      <c r="U98" s="19"/>
      <c r="V98" s="19"/>
      <c r="W98" s="19"/>
      <c r="X98" s="19"/>
      <c r="Y98" s="19"/>
      <c r="Z98" s="19"/>
      <c r="AA98" s="19"/>
      <c r="AB98" s="19"/>
      <c r="AC98" s="19"/>
      <c r="AD98" s="19"/>
    </row>
    <row r="99" spans="2:30">
      <c r="B99" s="2" t="s">
        <v>133</v>
      </c>
      <c r="C99" s="2" t="s">
        <v>232</v>
      </c>
      <c r="D99" s="2" t="s">
        <v>312</v>
      </c>
      <c r="E99" s="2" t="s">
        <v>359</v>
      </c>
      <c r="F99" s="29" t="str">
        <f>_xlfn.XLOOKUP(B99,'Filter Data'!$A$1:$A$16,'Filter Data'!$M$1:$M$16," ")</f>
        <v>MZM</v>
      </c>
      <c r="G99" s="5">
        <f>SUMIFS('Complete Nutrition Data'!$Q:$Q,'Complete Nutrition Data'!$B:$B,$B99,'Complete Nutrition Data'!$F:$F,$C99,'Complete Nutrition Data'!$G:$G,$D99,'Complete Nutrition Data'!$C:$C,$G$10,'Complete Nutrition Data'!$J:$J,"Indirect")</f>
        <v>2491250</v>
      </c>
      <c r="H99" s="5">
        <f>SUMIFS('Complete Nutrition Data'!$Q:$Q,'Complete Nutrition Data'!$B:$B,$B99,'Complete Nutrition Data'!$F:$F,$C99,'Complete Nutrition Data'!$G:$G,$D99,'Complete Nutrition Data'!$C:$C,$H$10,'Complete Nutrition Data'!$J:$J,"Indirect")</f>
        <v>2491250</v>
      </c>
      <c r="I99" s="5">
        <f>SUMIFS('Complete Nutrition Data'!$Q:$Q,'Complete Nutrition Data'!$B:$B,$B99,'Complete Nutrition Data'!$F:$F,$C99,'Complete Nutrition Data'!$G:$G,$D99,'Complete Nutrition Data'!$C:$C,$I$10,'Complete Nutrition Data'!$J:$J,"Indirect")</f>
        <v>0</v>
      </c>
      <c r="J99" s="5">
        <f>SUMIFS('Complete Nutrition Data'!$Q:$Q,'Complete Nutrition Data'!$B:$B,$B99,'Complete Nutrition Data'!$F:$F,$C99,'Complete Nutrition Data'!$G:$G,$D99,'Complete Nutrition Data'!$C:$C,$J$10,'Complete Nutrition Data'!$J:$J,"Indirect")</f>
        <v>0</v>
      </c>
      <c r="K99" s="5">
        <f>SUMIFS('Complete Nutrition Data'!$Q:$Q,'Complete Nutrition Data'!$B:$B,$B99,'Complete Nutrition Data'!$F:$F,$C99,'Complete Nutrition Data'!$G:$G,$D99,'Complete Nutrition Data'!$C:$C,$K$10,'Complete Nutrition Data'!$J:$J,"Indirect")</f>
        <v>0</v>
      </c>
      <c r="L99" s="5">
        <f>SUMIFS('Complete Nutrition Data'!$Q:$Q,'Complete Nutrition Data'!$B:$B,$B99,'Complete Nutrition Data'!$F:$F,$C99,'Complete Nutrition Data'!$G:$G,$D99,'Complete Nutrition Data'!$C:$C,$L$10,'Complete Nutrition Data'!$J:$J,"Indirect")</f>
        <v>0</v>
      </c>
      <c r="M99" s="5">
        <f>SUMIFS('Complete Nutrition Data'!$Q:$Q,'Complete Nutrition Data'!$B:$B,$B99,'Complete Nutrition Data'!$F:$F,$C99,'Complete Nutrition Data'!$G:$G,$D99,'Complete Nutrition Data'!$C:$C,$M$10,'Complete Nutrition Data'!$J:$J,"Indirect")</f>
        <v>0</v>
      </c>
      <c r="N99" s="5">
        <f t="shared" si="1"/>
        <v>4982500</v>
      </c>
      <c r="O99" s="5"/>
      <c r="P99" s="19"/>
      <c r="Q99" s="19"/>
      <c r="R99" s="19"/>
      <c r="S99" s="19"/>
      <c r="T99" s="19"/>
      <c r="U99" s="19"/>
      <c r="V99" s="19"/>
      <c r="W99" s="19"/>
      <c r="X99" s="19"/>
      <c r="Y99" s="19"/>
      <c r="Z99" s="19"/>
      <c r="AA99" s="19"/>
      <c r="AB99" s="19"/>
      <c r="AC99" s="19"/>
      <c r="AD99" s="19"/>
    </row>
    <row r="100" spans="2:30">
      <c r="B100" s="2" t="s">
        <v>133</v>
      </c>
      <c r="C100" s="2" t="s">
        <v>187</v>
      </c>
      <c r="D100" s="2" t="s">
        <v>353</v>
      </c>
      <c r="E100" s="2" t="s">
        <v>359</v>
      </c>
      <c r="F100" s="29" t="str">
        <f>_xlfn.XLOOKUP(B100,'Filter Data'!$A$1:$A$16,'Filter Data'!$M$1:$M$16," ")</f>
        <v>MZM</v>
      </c>
      <c r="G100" s="5">
        <f>SUMIFS('Complete Nutrition Data'!$Q:$Q,'Complete Nutrition Data'!$B:$B,$B100,'Complete Nutrition Data'!$F:$F,$C100,'Complete Nutrition Data'!$G:$G,$D100,'Complete Nutrition Data'!$C:$C,$G$10,'Complete Nutrition Data'!$J:$J,"Indirect")</f>
        <v>0</v>
      </c>
      <c r="H100" s="5">
        <f>SUMIFS('Complete Nutrition Data'!$Q:$Q,'Complete Nutrition Data'!$B:$B,$B100,'Complete Nutrition Data'!$F:$F,$C100,'Complete Nutrition Data'!$G:$G,$D100,'Complete Nutrition Data'!$C:$C,$H$10,'Complete Nutrition Data'!$J:$J,"Indirect")</f>
        <v>0</v>
      </c>
      <c r="I100" s="5">
        <f>SUMIFS('Complete Nutrition Data'!$Q:$Q,'Complete Nutrition Data'!$B:$B,$B100,'Complete Nutrition Data'!$F:$F,$C100,'Complete Nutrition Data'!$G:$G,$D100,'Complete Nutrition Data'!$C:$C,$I$10,'Complete Nutrition Data'!$J:$J,"Indirect")</f>
        <v>0</v>
      </c>
      <c r="J100" s="5">
        <f>SUMIFS('Complete Nutrition Data'!$Q:$Q,'Complete Nutrition Data'!$B:$B,$B100,'Complete Nutrition Data'!$F:$F,$C100,'Complete Nutrition Data'!$G:$G,$D100,'Complete Nutrition Data'!$C:$C,$J$10,'Complete Nutrition Data'!$J:$J,"Indirect")</f>
        <v>0</v>
      </c>
      <c r="K100" s="5">
        <f>SUMIFS('Complete Nutrition Data'!$Q:$Q,'Complete Nutrition Data'!$B:$B,$B100,'Complete Nutrition Data'!$F:$F,$C100,'Complete Nutrition Data'!$G:$G,$D100,'Complete Nutrition Data'!$C:$C,$K$10,'Complete Nutrition Data'!$J:$J,"Indirect")</f>
        <v>0</v>
      </c>
      <c r="L100" s="5">
        <f>SUMIFS('Complete Nutrition Data'!$Q:$Q,'Complete Nutrition Data'!$B:$B,$B100,'Complete Nutrition Data'!$F:$F,$C100,'Complete Nutrition Data'!$G:$G,$D100,'Complete Nutrition Data'!$C:$C,$L$10,'Complete Nutrition Data'!$J:$J,"Indirect")</f>
        <v>0</v>
      </c>
      <c r="M100" s="5">
        <f>SUMIFS('Complete Nutrition Data'!$Q:$Q,'Complete Nutrition Data'!$B:$B,$B100,'Complete Nutrition Data'!$F:$F,$C100,'Complete Nutrition Data'!$G:$G,$D100,'Complete Nutrition Data'!$C:$C,$M$10,'Complete Nutrition Data'!$J:$J,"Indirect")</f>
        <v>0</v>
      </c>
      <c r="N100" s="5">
        <f t="shared" si="1"/>
        <v>0</v>
      </c>
      <c r="O100" s="5"/>
      <c r="P100" s="19"/>
      <c r="Q100" s="19"/>
      <c r="R100" s="19"/>
      <c r="S100" s="19"/>
      <c r="T100" s="19"/>
      <c r="U100" s="19"/>
      <c r="V100" s="19"/>
      <c r="W100" s="19"/>
      <c r="X100" s="19"/>
      <c r="Y100" s="19"/>
      <c r="Z100" s="19"/>
      <c r="AA100" s="19"/>
      <c r="AB100" s="19"/>
      <c r="AC100" s="19"/>
      <c r="AD100" s="19"/>
    </row>
    <row r="101" spans="2:30">
      <c r="B101" s="2" t="s">
        <v>133</v>
      </c>
      <c r="C101" s="2" t="s">
        <v>187</v>
      </c>
      <c r="D101" s="2" t="s">
        <v>382</v>
      </c>
      <c r="E101" s="2" t="s">
        <v>359</v>
      </c>
      <c r="F101" s="29" t="str">
        <f>_xlfn.XLOOKUP(B101,'Filter Data'!$A$1:$A$16,'Filter Data'!$M$1:$M$16," ")</f>
        <v>MZM</v>
      </c>
      <c r="G101" s="5">
        <f>SUMIFS('Complete Nutrition Data'!$Q:$Q,'Complete Nutrition Data'!$B:$B,$B101,'Complete Nutrition Data'!$F:$F,$C101,'Complete Nutrition Data'!$G:$G,$D101,'Complete Nutrition Data'!$C:$C,$G$10,'Complete Nutrition Data'!$J:$J,"Indirect")</f>
        <v>0</v>
      </c>
      <c r="H101" s="5">
        <f>SUMIFS('Complete Nutrition Data'!$Q:$Q,'Complete Nutrition Data'!$B:$B,$B101,'Complete Nutrition Data'!$F:$F,$C101,'Complete Nutrition Data'!$G:$G,$D101,'Complete Nutrition Data'!$C:$C,$H$10,'Complete Nutrition Data'!$J:$J,"Indirect")</f>
        <v>0</v>
      </c>
      <c r="I101" s="5">
        <f>SUMIFS('Complete Nutrition Data'!$Q:$Q,'Complete Nutrition Data'!$B:$B,$B101,'Complete Nutrition Data'!$F:$F,$C101,'Complete Nutrition Data'!$G:$G,$D101,'Complete Nutrition Data'!$C:$C,$I$10,'Complete Nutrition Data'!$J:$J,"Indirect")</f>
        <v>0</v>
      </c>
      <c r="J101" s="5">
        <f>SUMIFS('Complete Nutrition Data'!$Q:$Q,'Complete Nutrition Data'!$B:$B,$B101,'Complete Nutrition Data'!$F:$F,$C101,'Complete Nutrition Data'!$G:$G,$D101,'Complete Nutrition Data'!$C:$C,$J$10,'Complete Nutrition Data'!$J:$J,"Indirect")</f>
        <v>0</v>
      </c>
      <c r="K101" s="5">
        <f>SUMIFS('Complete Nutrition Data'!$Q:$Q,'Complete Nutrition Data'!$B:$B,$B101,'Complete Nutrition Data'!$F:$F,$C101,'Complete Nutrition Data'!$G:$G,$D101,'Complete Nutrition Data'!$C:$C,$K$10,'Complete Nutrition Data'!$J:$J,"Indirect")</f>
        <v>0</v>
      </c>
      <c r="L101" s="5">
        <f>SUMIFS('Complete Nutrition Data'!$Q:$Q,'Complete Nutrition Data'!$B:$B,$B101,'Complete Nutrition Data'!$F:$F,$C101,'Complete Nutrition Data'!$G:$G,$D101,'Complete Nutrition Data'!$C:$C,$L$10,'Complete Nutrition Data'!$J:$J,"Indirect")</f>
        <v>0</v>
      </c>
      <c r="M101" s="5">
        <f>SUMIFS('Complete Nutrition Data'!$Q:$Q,'Complete Nutrition Data'!$B:$B,$B101,'Complete Nutrition Data'!$F:$F,$C101,'Complete Nutrition Data'!$G:$G,$D101,'Complete Nutrition Data'!$C:$C,$M$10,'Complete Nutrition Data'!$J:$J,"Indirect")</f>
        <v>0</v>
      </c>
      <c r="N101" s="5">
        <f t="shared" si="1"/>
        <v>0</v>
      </c>
      <c r="O101" s="5"/>
      <c r="P101" s="19"/>
      <c r="Q101" s="19"/>
      <c r="R101" s="19"/>
      <c r="S101" s="19"/>
      <c r="T101" s="19"/>
      <c r="U101" s="19"/>
      <c r="V101" s="19"/>
      <c r="W101" s="19"/>
      <c r="X101" s="19"/>
      <c r="Y101" s="19"/>
      <c r="Z101" s="19"/>
      <c r="AA101" s="19"/>
      <c r="AB101" s="19"/>
      <c r="AC101" s="19"/>
      <c r="AD101" s="19"/>
    </row>
    <row r="102" spans="2:30">
      <c r="B102" s="2" t="s">
        <v>133</v>
      </c>
      <c r="C102" s="2" t="s">
        <v>187</v>
      </c>
      <c r="D102" s="2" t="s">
        <v>234</v>
      </c>
      <c r="E102" s="2" t="s">
        <v>359</v>
      </c>
      <c r="F102" s="29" t="str">
        <f>_xlfn.XLOOKUP(B102,'Filter Data'!$A$1:$A$16,'Filter Data'!$M$1:$M$16," ")</f>
        <v>MZM</v>
      </c>
      <c r="G102" s="5">
        <f>SUMIFS('Complete Nutrition Data'!$Q:$Q,'Complete Nutrition Data'!$B:$B,$B102,'Complete Nutrition Data'!$F:$F,$C102,'Complete Nutrition Data'!$G:$G,$D102,'Complete Nutrition Data'!$C:$C,$G$10,'Complete Nutrition Data'!$J:$J,"Indirect")</f>
        <v>0</v>
      </c>
      <c r="H102" s="5">
        <f>SUMIFS('Complete Nutrition Data'!$Q:$Q,'Complete Nutrition Data'!$B:$B,$B102,'Complete Nutrition Data'!$F:$F,$C102,'Complete Nutrition Data'!$G:$G,$D102,'Complete Nutrition Data'!$C:$C,$H$10,'Complete Nutrition Data'!$J:$J,"Indirect")</f>
        <v>0</v>
      </c>
      <c r="I102" s="5">
        <f>SUMIFS('Complete Nutrition Data'!$Q:$Q,'Complete Nutrition Data'!$B:$B,$B102,'Complete Nutrition Data'!$F:$F,$C102,'Complete Nutrition Data'!$G:$G,$D102,'Complete Nutrition Data'!$C:$C,$I$10,'Complete Nutrition Data'!$J:$J,"Indirect")</f>
        <v>0</v>
      </c>
      <c r="J102" s="5">
        <f>SUMIFS('Complete Nutrition Data'!$Q:$Q,'Complete Nutrition Data'!$B:$B,$B102,'Complete Nutrition Data'!$F:$F,$C102,'Complete Nutrition Data'!$G:$G,$D102,'Complete Nutrition Data'!$C:$C,$J$10,'Complete Nutrition Data'!$J:$J,"Indirect")</f>
        <v>0</v>
      </c>
      <c r="K102" s="5">
        <f>SUMIFS('Complete Nutrition Data'!$Q:$Q,'Complete Nutrition Data'!$B:$B,$B102,'Complete Nutrition Data'!$F:$F,$C102,'Complete Nutrition Data'!$G:$G,$D102,'Complete Nutrition Data'!$C:$C,$K$10,'Complete Nutrition Data'!$J:$J,"Indirect")</f>
        <v>0</v>
      </c>
      <c r="L102" s="5">
        <f>SUMIFS('Complete Nutrition Data'!$Q:$Q,'Complete Nutrition Data'!$B:$B,$B102,'Complete Nutrition Data'!$F:$F,$C102,'Complete Nutrition Data'!$G:$G,$D102,'Complete Nutrition Data'!$C:$C,$L$10,'Complete Nutrition Data'!$J:$J,"Indirect")</f>
        <v>0</v>
      </c>
      <c r="M102" s="5">
        <f>SUMIFS('Complete Nutrition Data'!$Q:$Q,'Complete Nutrition Data'!$B:$B,$B102,'Complete Nutrition Data'!$F:$F,$C102,'Complete Nutrition Data'!$G:$G,$D102,'Complete Nutrition Data'!$C:$C,$M$10,'Complete Nutrition Data'!$J:$J,"Indirect")</f>
        <v>0</v>
      </c>
      <c r="N102" s="5">
        <f t="shared" si="1"/>
        <v>0</v>
      </c>
      <c r="O102" s="5"/>
      <c r="P102" s="19"/>
      <c r="Q102" s="19"/>
      <c r="R102" s="19"/>
      <c r="S102" s="19"/>
      <c r="T102" s="19"/>
      <c r="U102" s="19"/>
      <c r="V102" s="19"/>
      <c r="W102" s="19"/>
      <c r="X102" s="19"/>
      <c r="Y102" s="19"/>
      <c r="Z102" s="19"/>
      <c r="AA102" s="19"/>
      <c r="AB102" s="19"/>
      <c r="AC102" s="19"/>
      <c r="AD102" s="19"/>
    </row>
    <row r="103" spans="2:30">
      <c r="B103" s="2" t="s">
        <v>133</v>
      </c>
      <c r="C103" s="2" t="s">
        <v>233</v>
      </c>
      <c r="D103" s="2" t="s">
        <v>356</v>
      </c>
      <c r="E103" s="2" t="s">
        <v>359</v>
      </c>
      <c r="F103" s="29" t="str">
        <f>_xlfn.XLOOKUP(B103,'Filter Data'!$A$1:$A$16,'Filter Data'!$M$1:$M$16," ")</f>
        <v>MZM</v>
      </c>
      <c r="G103" s="5">
        <f>SUMIFS('Complete Nutrition Data'!$Q:$Q,'Complete Nutrition Data'!$B:$B,$B103,'Complete Nutrition Data'!$F:$F,$C103,'Complete Nutrition Data'!$G:$G,$D103,'Complete Nutrition Data'!$C:$C,$G$10,'Complete Nutrition Data'!$J:$J,"Indirect")</f>
        <v>0</v>
      </c>
      <c r="H103" s="5">
        <f>SUMIFS('Complete Nutrition Data'!$Q:$Q,'Complete Nutrition Data'!$B:$B,$B103,'Complete Nutrition Data'!$F:$F,$C103,'Complete Nutrition Data'!$G:$G,$D103,'Complete Nutrition Data'!$C:$C,$H$10,'Complete Nutrition Data'!$J:$J,"Indirect")</f>
        <v>0</v>
      </c>
      <c r="I103" s="5">
        <f>SUMIFS('Complete Nutrition Data'!$Q:$Q,'Complete Nutrition Data'!$B:$B,$B103,'Complete Nutrition Data'!$F:$F,$C103,'Complete Nutrition Data'!$G:$G,$D103,'Complete Nutrition Data'!$C:$C,$I$10,'Complete Nutrition Data'!$J:$J,"Indirect")</f>
        <v>0</v>
      </c>
      <c r="J103" s="5">
        <f>SUMIFS('Complete Nutrition Data'!$Q:$Q,'Complete Nutrition Data'!$B:$B,$B103,'Complete Nutrition Data'!$F:$F,$C103,'Complete Nutrition Data'!$G:$G,$D103,'Complete Nutrition Data'!$C:$C,$J$10,'Complete Nutrition Data'!$J:$J,"Indirect")</f>
        <v>0</v>
      </c>
      <c r="K103" s="5">
        <f>SUMIFS('Complete Nutrition Data'!$Q:$Q,'Complete Nutrition Data'!$B:$B,$B103,'Complete Nutrition Data'!$F:$F,$C103,'Complete Nutrition Data'!$G:$G,$D103,'Complete Nutrition Data'!$C:$C,$K$10,'Complete Nutrition Data'!$J:$J,"Indirect")</f>
        <v>0</v>
      </c>
      <c r="L103" s="5">
        <f>SUMIFS('Complete Nutrition Data'!$Q:$Q,'Complete Nutrition Data'!$B:$B,$B103,'Complete Nutrition Data'!$F:$F,$C103,'Complete Nutrition Data'!$G:$G,$D103,'Complete Nutrition Data'!$C:$C,$L$10,'Complete Nutrition Data'!$J:$J,"Indirect")</f>
        <v>0</v>
      </c>
      <c r="M103" s="5">
        <f>SUMIFS('Complete Nutrition Data'!$Q:$Q,'Complete Nutrition Data'!$B:$B,$B103,'Complete Nutrition Data'!$F:$F,$C103,'Complete Nutrition Data'!$G:$G,$D103,'Complete Nutrition Data'!$C:$C,$M$10,'Complete Nutrition Data'!$J:$J,"Indirect")</f>
        <v>0</v>
      </c>
      <c r="N103" s="5">
        <f t="shared" si="1"/>
        <v>0</v>
      </c>
      <c r="O103" s="5"/>
      <c r="P103" s="19"/>
      <c r="Q103" s="19"/>
      <c r="R103" s="19"/>
      <c r="S103" s="19"/>
      <c r="T103" s="19"/>
      <c r="U103" s="19"/>
      <c r="V103" s="19"/>
      <c r="W103" s="19"/>
      <c r="X103" s="19"/>
      <c r="Y103" s="19"/>
      <c r="Z103" s="19"/>
      <c r="AA103" s="19"/>
      <c r="AB103" s="19"/>
      <c r="AC103" s="19"/>
      <c r="AD103" s="19"/>
    </row>
    <row r="104" spans="2:30">
      <c r="B104" s="2" t="s">
        <v>133</v>
      </c>
      <c r="C104" s="2" t="s">
        <v>229</v>
      </c>
      <c r="D104" s="2" t="s">
        <v>350</v>
      </c>
      <c r="E104" s="2" t="s">
        <v>359</v>
      </c>
      <c r="F104" s="29" t="str">
        <f>_xlfn.XLOOKUP(B104,'Filter Data'!$A$1:$A$16,'Filter Data'!$M$1:$M$16," ")</f>
        <v>MZM</v>
      </c>
      <c r="G104" s="5">
        <f>SUMIFS('Complete Nutrition Data'!$Q:$Q,'Complete Nutrition Data'!$B:$B,$B104,'Complete Nutrition Data'!$F:$F,$C104,'Complete Nutrition Data'!$G:$G,$D104,'Complete Nutrition Data'!$C:$C,$G$10,'Complete Nutrition Data'!$J:$J,"Indirect")</f>
        <v>0</v>
      </c>
      <c r="H104" s="5">
        <f>SUMIFS('Complete Nutrition Data'!$Q:$Q,'Complete Nutrition Data'!$B:$B,$B104,'Complete Nutrition Data'!$F:$F,$C104,'Complete Nutrition Data'!$G:$G,$D104,'Complete Nutrition Data'!$C:$C,$H$10,'Complete Nutrition Data'!$J:$J,"Indirect")</f>
        <v>0</v>
      </c>
      <c r="I104" s="5">
        <f>SUMIFS('Complete Nutrition Data'!$Q:$Q,'Complete Nutrition Data'!$B:$B,$B104,'Complete Nutrition Data'!$F:$F,$C104,'Complete Nutrition Data'!$G:$G,$D104,'Complete Nutrition Data'!$C:$C,$I$10,'Complete Nutrition Data'!$J:$J,"Indirect")</f>
        <v>0</v>
      </c>
      <c r="J104" s="5">
        <f>SUMIFS('Complete Nutrition Data'!$Q:$Q,'Complete Nutrition Data'!$B:$B,$B104,'Complete Nutrition Data'!$F:$F,$C104,'Complete Nutrition Data'!$G:$G,$D104,'Complete Nutrition Data'!$C:$C,$J$10,'Complete Nutrition Data'!$J:$J,"Indirect")</f>
        <v>0</v>
      </c>
      <c r="K104" s="5">
        <f>SUMIFS('Complete Nutrition Data'!$Q:$Q,'Complete Nutrition Data'!$B:$B,$B104,'Complete Nutrition Data'!$F:$F,$C104,'Complete Nutrition Data'!$G:$G,$D104,'Complete Nutrition Data'!$C:$C,$K$10,'Complete Nutrition Data'!$J:$J,"Indirect")</f>
        <v>0</v>
      </c>
      <c r="L104" s="5">
        <f>SUMIFS('Complete Nutrition Data'!$Q:$Q,'Complete Nutrition Data'!$B:$B,$B104,'Complete Nutrition Data'!$F:$F,$C104,'Complete Nutrition Data'!$G:$G,$D104,'Complete Nutrition Data'!$C:$C,$L$10,'Complete Nutrition Data'!$J:$J,"Indirect")</f>
        <v>0</v>
      </c>
      <c r="M104" s="5">
        <f>SUMIFS('Complete Nutrition Data'!$Q:$Q,'Complete Nutrition Data'!$B:$B,$B104,'Complete Nutrition Data'!$F:$F,$C104,'Complete Nutrition Data'!$G:$G,$D104,'Complete Nutrition Data'!$C:$C,$M$10,'Complete Nutrition Data'!$J:$J,"Indirect")</f>
        <v>0</v>
      </c>
      <c r="N104" s="5">
        <f t="shared" si="1"/>
        <v>0</v>
      </c>
      <c r="O104" s="5"/>
      <c r="P104" s="19"/>
      <c r="Q104" s="19"/>
      <c r="R104" s="19"/>
      <c r="S104" s="19"/>
      <c r="T104" s="19"/>
      <c r="U104" s="19"/>
      <c r="V104" s="19"/>
      <c r="W104" s="19"/>
      <c r="X104" s="19"/>
      <c r="Y104" s="19"/>
      <c r="Z104" s="19"/>
      <c r="AA104" s="19"/>
      <c r="AB104" s="19"/>
      <c r="AC104" s="19"/>
      <c r="AD104" s="19"/>
    </row>
    <row r="105" spans="2:30">
      <c r="B105" s="2" t="s">
        <v>133</v>
      </c>
      <c r="C105" s="2" t="s">
        <v>229</v>
      </c>
      <c r="D105" s="2" t="s">
        <v>351</v>
      </c>
      <c r="E105" s="2" t="s">
        <v>359</v>
      </c>
      <c r="F105" s="29" t="str">
        <f>_xlfn.XLOOKUP(B105,'Filter Data'!$A$1:$A$16,'Filter Data'!$M$1:$M$16," ")</f>
        <v>MZM</v>
      </c>
      <c r="G105" s="5">
        <f>SUMIFS('Complete Nutrition Data'!$Q:$Q,'Complete Nutrition Data'!$B:$B,$B105,'Complete Nutrition Data'!$F:$F,$C105,'Complete Nutrition Data'!$G:$G,$D105,'Complete Nutrition Data'!$C:$C,$G$10,'Complete Nutrition Data'!$J:$J,"Indirect")</f>
        <v>0</v>
      </c>
      <c r="H105" s="5">
        <f>SUMIFS('Complete Nutrition Data'!$Q:$Q,'Complete Nutrition Data'!$B:$B,$B105,'Complete Nutrition Data'!$F:$F,$C105,'Complete Nutrition Data'!$G:$G,$D105,'Complete Nutrition Data'!$C:$C,$H$10,'Complete Nutrition Data'!$J:$J,"Indirect")</f>
        <v>0</v>
      </c>
      <c r="I105" s="5">
        <f>SUMIFS('Complete Nutrition Data'!$Q:$Q,'Complete Nutrition Data'!$B:$B,$B105,'Complete Nutrition Data'!$F:$F,$C105,'Complete Nutrition Data'!$G:$G,$D105,'Complete Nutrition Data'!$C:$C,$I$10,'Complete Nutrition Data'!$J:$J,"Indirect")</f>
        <v>0</v>
      </c>
      <c r="J105" s="5">
        <f>SUMIFS('Complete Nutrition Data'!$Q:$Q,'Complete Nutrition Data'!$B:$B,$B105,'Complete Nutrition Data'!$F:$F,$C105,'Complete Nutrition Data'!$G:$G,$D105,'Complete Nutrition Data'!$C:$C,$J$10,'Complete Nutrition Data'!$J:$J,"Indirect")</f>
        <v>0</v>
      </c>
      <c r="K105" s="5">
        <f>SUMIFS('Complete Nutrition Data'!$Q:$Q,'Complete Nutrition Data'!$B:$B,$B105,'Complete Nutrition Data'!$F:$F,$C105,'Complete Nutrition Data'!$G:$G,$D105,'Complete Nutrition Data'!$C:$C,$K$10,'Complete Nutrition Data'!$J:$J,"Indirect")</f>
        <v>0</v>
      </c>
      <c r="L105" s="5">
        <f>SUMIFS('Complete Nutrition Data'!$Q:$Q,'Complete Nutrition Data'!$B:$B,$B105,'Complete Nutrition Data'!$F:$F,$C105,'Complete Nutrition Data'!$G:$G,$D105,'Complete Nutrition Data'!$C:$C,$L$10,'Complete Nutrition Data'!$J:$J,"Indirect")</f>
        <v>0</v>
      </c>
      <c r="M105" s="5">
        <f>SUMIFS('Complete Nutrition Data'!$Q:$Q,'Complete Nutrition Data'!$B:$B,$B105,'Complete Nutrition Data'!$F:$F,$C105,'Complete Nutrition Data'!$G:$G,$D105,'Complete Nutrition Data'!$C:$C,$M$10,'Complete Nutrition Data'!$J:$J,"Indirect")</f>
        <v>0</v>
      </c>
      <c r="N105" s="5">
        <f t="shared" ref="N105:N163" si="2">SUM(E105:K105)</f>
        <v>0</v>
      </c>
      <c r="O105" s="5"/>
      <c r="P105" s="19"/>
      <c r="Q105" s="19"/>
      <c r="R105" s="19"/>
      <c r="S105" s="19"/>
      <c r="T105" s="19"/>
      <c r="U105" s="19"/>
      <c r="V105" s="19"/>
      <c r="W105" s="19"/>
      <c r="X105" s="19"/>
      <c r="Y105" s="19"/>
      <c r="Z105" s="19"/>
      <c r="AA105" s="19"/>
      <c r="AB105" s="19"/>
      <c r="AC105" s="19"/>
      <c r="AD105" s="19"/>
    </row>
    <row r="106" spans="2:30">
      <c r="B106" s="2" t="s">
        <v>133</v>
      </c>
      <c r="C106" s="2" t="s">
        <v>229</v>
      </c>
      <c r="D106" s="2" t="s">
        <v>349</v>
      </c>
      <c r="E106" s="2" t="s">
        <v>359</v>
      </c>
      <c r="F106" s="29" t="str">
        <f>_xlfn.XLOOKUP(B106,'Filter Data'!$A$1:$A$16,'Filter Data'!$M$1:$M$16," ")</f>
        <v>MZM</v>
      </c>
      <c r="G106" s="5">
        <f>SUMIFS('Complete Nutrition Data'!$Q:$Q,'Complete Nutrition Data'!$B:$B,$B106,'Complete Nutrition Data'!$F:$F,$C106,'Complete Nutrition Data'!$G:$G,$D106,'Complete Nutrition Data'!$C:$C,$G$10,'Complete Nutrition Data'!$J:$J,"Indirect")</f>
        <v>959534700</v>
      </c>
      <c r="H106" s="5">
        <f>SUMIFS('Complete Nutrition Data'!$Q:$Q,'Complete Nutrition Data'!$B:$B,$B106,'Complete Nutrition Data'!$F:$F,$C106,'Complete Nutrition Data'!$G:$G,$D106,'Complete Nutrition Data'!$C:$C,$H$10,'Complete Nutrition Data'!$J:$J,"Indirect")</f>
        <v>25121370</v>
      </c>
      <c r="I106" s="5">
        <f>SUMIFS('Complete Nutrition Data'!$Q:$Q,'Complete Nutrition Data'!$B:$B,$B106,'Complete Nutrition Data'!$F:$F,$C106,'Complete Nutrition Data'!$G:$G,$D106,'Complete Nutrition Data'!$C:$C,$I$10,'Complete Nutrition Data'!$J:$J,"Indirect")</f>
        <v>0</v>
      </c>
      <c r="J106" s="5">
        <f>SUMIFS('Complete Nutrition Data'!$Q:$Q,'Complete Nutrition Data'!$B:$B,$B106,'Complete Nutrition Data'!$F:$F,$C106,'Complete Nutrition Data'!$G:$G,$D106,'Complete Nutrition Data'!$C:$C,$J$10,'Complete Nutrition Data'!$J:$J,"Indirect")</f>
        <v>0</v>
      </c>
      <c r="K106" s="5">
        <f>SUMIFS('Complete Nutrition Data'!$Q:$Q,'Complete Nutrition Data'!$B:$B,$B106,'Complete Nutrition Data'!$F:$F,$C106,'Complete Nutrition Data'!$G:$G,$D106,'Complete Nutrition Data'!$C:$C,$K$10,'Complete Nutrition Data'!$J:$J,"Indirect")</f>
        <v>0</v>
      </c>
      <c r="L106" s="5">
        <f>SUMIFS('Complete Nutrition Data'!$Q:$Q,'Complete Nutrition Data'!$B:$B,$B106,'Complete Nutrition Data'!$F:$F,$C106,'Complete Nutrition Data'!$G:$G,$D106,'Complete Nutrition Data'!$C:$C,$L$10,'Complete Nutrition Data'!$J:$J,"Indirect")</f>
        <v>0</v>
      </c>
      <c r="M106" s="5">
        <f>SUMIFS('Complete Nutrition Data'!$Q:$Q,'Complete Nutrition Data'!$B:$B,$B106,'Complete Nutrition Data'!$F:$F,$C106,'Complete Nutrition Data'!$G:$G,$D106,'Complete Nutrition Data'!$C:$C,$M$10,'Complete Nutrition Data'!$J:$J,"Indirect")</f>
        <v>0</v>
      </c>
      <c r="N106" s="5">
        <f t="shared" si="2"/>
        <v>984656070</v>
      </c>
      <c r="O106" s="5"/>
      <c r="P106" s="19"/>
      <c r="Q106" s="19"/>
      <c r="R106" s="19"/>
      <c r="S106" s="19"/>
      <c r="T106" s="19"/>
      <c r="U106" s="19"/>
      <c r="V106" s="19"/>
      <c r="W106" s="19"/>
      <c r="X106" s="19"/>
      <c r="Y106" s="19"/>
      <c r="Z106" s="19"/>
      <c r="AA106" s="19"/>
      <c r="AB106" s="19"/>
      <c r="AC106" s="19"/>
      <c r="AD106" s="19"/>
    </row>
    <row r="107" spans="2:30">
      <c r="B107" s="2" t="s">
        <v>128</v>
      </c>
      <c r="C107" s="2" t="s">
        <v>109</v>
      </c>
      <c r="D107" s="2" t="s">
        <v>222</v>
      </c>
      <c r="E107" s="2" t="s">
        <v>359</v>
      </c>
      <c r="F107" s="29" t="str">
        <f>_xlfn.XLOOKUP(B107,'Filter Data'!$A$1:$A$16,'Filter Data'!$M$1:$M$16," ")</f>
        <v>NAD</v>
      </c>
      <c r="G107" s="5">
        <f>SUMIFS('Complete Nutrition Data'!$Q:$Q,'Complete Nutrition Data'!$B:$B,$B107,'Complete Nutrition Data'!$F:$F,$C107,'Complete Nutrition Data'!$G:$G,$D107,'Complete Nutrition Data'!$C:$C,$G$10,'Complete Nutrition Data'!$J:$J,"Indirect")</f>
        <v>0</v>
      </c>
      <c r="H107" s="5">
        <f>SUMIFS('Complete Nutrition Data'!$Q:$Q,'Complete Nutrition Data'!$B:$B,$B107,'Complete Nutrition Data'!$F:$F,$C107,'Complete Nutrition Data'!$G:$G,$D107,'Complete Nutrition Data'!$C:$C,$H$10,'Complete Nutrition Data'!$J:$J,"Indirect")</f>
        <v>0</v>
      </c>
      <c r="I107" s="5">
        <f>SUMIFS('Complete Nutrition Data'!$Q:$Q,'Complete Nutrition Data'!$B:$B,$B107,'Complete Nutrition Data'!$F:$F,$C107,'Complete Nutrition Data'!$G:$G,$D107,'Complete Nutrition Data'!$C:$C,$I$10,'Complete Nutrition Data'!$J:$J,"Indirect")</f>
        <v>0</v>
      </c>
      <c r="J107" s="5">
        <f>SUMIFS('Complete Nutrition Data'!$Q:$Q,'Complete Nutrition Data'!$B:$B,$B107,'Complete Nutrition Data'!$F:$F,$C107,'Complete Nutrition Data'!$G:$G,$D107,'Complete Nutrition Data'!$C:$C,$J$10,'Complete Nutrition Data'!$J:$J,"Indirect")</f>
        <v>0</v>
      </c>
      <c r="K107" s="5">
        <f>SUMIFS('Complete Nutrition Data'!$Q:$Q,'Complete Nutrition Data'!$B:$B,$B107,'Complete Nutrition Data'!$F:$F,$C107,'Complete Nutrition Data'!$G:$G,$D107,'Complete Nutrition Data'!$C:$C,$K$10,'Complete Nutrition Data'!$J:$J,"Indirect")</f>
        <v>0</v>
      </c>
      <c r="L107" s="5">
        <f>SUMIFS('Complete Nutrition Data'!$Q:$Q,'Complete Nutrition Data'!$B:$B,$B107,'Complete Nutrition Data'!$F:$F,$C107,'Complete Nutrition Data'!$G:$G,$D107,'Complete Nutrition Data'!$C:$C,$L$10,'Complete Nutrition Data'!$J:$J,"Indirect")</f>
        <v>0</v>
      </c>
      <c r="M107" s="5">
        <f>SUMIFS('Complete Nutrition Data'!$Q:$Q,'Complete Nutrition Data'!$B:$B,$B107,'Complete Nutrition Data'!$F:$F,$C107,'Complete Nutrition Data'!$G:$G,$D107,'Complete Nutrition Data'!$C:$C,$M$10,'Complete Nutrition Data'!$J:$J,"Indirect")</f>
        <v>0</v>
      </c>
      <c r="N107" s="5">
        <f t="shared" si="2"/>
        <v>0</v>
      </c>
      <c r="O107" s="5"/>
      <c r="P107" s="19"/>
      <c r="Q107" s="19"/>
      <c r="R107" s="19"/>
      <c r="S107" s="19"/>
      <c r="T107" s="19"/>
      <c r="U107" s="19"/>
      <c r="V107" s="19"/>
      <c r="W107" s="19"/>
      <c r="X107" s="19"/>
      <c r="Y107" s="19"/>
      <c r="Z107" s="19"/>
      <c r="AA107" s="19"/>
      <c r="AB107" s="19"/>
      <c r="AC107" s="19"/>
      <c r="AD107" s="19"/>
    </row>
    <row r="108" spans="2:30">
      <c r="B108" s="2" t="s">
        <v>128</v>
      </c>
      <c r="C108" s="2" t="s">
        <v>109</v>
      </c>
      <c r="D108" s="2" t="s">
        <v>234</v>
      </c>
      <c r="E108" s="2" t="s">
        <v>359</v>
      </c>
      <c r="F108" s="29" t="str">
        <f>_xlfn.XLOOKUP(B108,'Filter Data'!$A$1:$A$16,'Filter Data'!$M$1:$M$16," ")</f>
        <v>NAD</v>
      </c>
      <c r="G108" s="5">
        <f>SUMIFS('Complete Nutrition Data'!$Q:$Q,'Complete Nutrition Data'!$B:$B,$B108,'Complete Nutrition Data'!$F:$F,$C108,'Complete Nutrition Data'!$G:$G,$D108,'Complete Nutrition Data'!$C:$C,$G$10,'Complete Nutrition Data'!$J:$J,"Indirect")</f>
        <v>0</v>
      </c>
      <c r="H108" s="5">
        <f>SUMIFS('Complete Nutrition Data'!$Q:$Q,'Complete Nutrition Data'!$B:$B,$B108,'Complete Nutrition Data'!$F:$F,$C108,'Complete Nutrition Data'!$G:$G,$D108,'Complete Nutrition Data'!$C:$C,$H$10,'Complete Nutrition Data'!$J:$J,"Indirect")</f>
        <v>0</v>
      </c>
      <c r="I108" s="5">
        <f>SUMIFS('Complete Nutrition Data'!$Q:$Q,'Complete Nutrition Data'!$B:$B,$B108,'Complete Nutrition Data'!$F:$F,$C108,'Complete Nutrition Data'!$G:$G,$D108,'Complete Nutrition Data'!$C:$C,$I$10,'Complete Nutrition Data'!$J:$J,"Indirect")</f>
        <v>0</v>
      </c>
      <c r="J108" s="5">
        <f>SUMIFS('Complete Nutrition Data'!$Q:$Q,'Complete Nutrition Data'!$B:$B,$B108,'Complete Nutrition Data'!$F:$F,$C108,'Complete Nutrition Data'!$G:$G,$D108,'Complete Nutrition Data'!$C:$C,$J$10,'Complete Nutrition Data'!$J:$J,"Indirect")</f>
        <v>0</v>
      </c>
      <c r="K108" s="5">
        <f>SUMIFS('Complete Nutrition Data'!$Q:$Q,'Complete Nutrition Data'!$B:$B,$B108,'Complete Nutrition Data'!$F:$F,$C108,'Complete Nutrition Data'!$G:$G,$D108,'Complete Nutrition Data'!$C:$C,$K$10,'Complete Nutrition Data'!$J:$J,"Indirect")</f>
        <v>0</v>
      </c>
      <c r="L108" s="5">
        <f>SUMIFS('Complete Nutrition Data'!$Q:$Q,'Complete Nutrition Data'!$B:$B,$B108,'Complete Nutrition Data'!$F:$F,$C108,'Complete Nutrition Data'!$G:$G,$D108,'Complete Nutrition Data'!$C:$C,$L$10,'Complete Nutrition Data'!$J:$J,"Indirect")</f>
        <v>0</v>
      </c>
      <c r="M108" s="5">
        <f>SUMIFS('Complete Nutrition Data'!$Q:$Q,'Complete Nutrition Data'!$B:$B,$B108,'Complete Nutrition Data'!$F:$F,$C108,'Complete Nutrition Data'!$G:$G,$D108,'Complete Nutrition Data'!$C:$C,$M$10,'Complete Nutrition Data'!$J:$J,"Indirect")</f>
        <v>0</v>
      </c>
      <c r="N108" s="5">
        <f t="shared" si="2"/>
        <v>0</v>
      </c>
      <c r="O108" s="5"/>
      <c r="P108" s="19"/>
      <c r="Q108" s="19"/>
      <c r="R108" s="19"/>
      <c r="S108" s="19"/>
      <c r="T108" s="19"/>
      <c r="U108" s="19"/>
      <c r="V108" s="19"/>
      <c r="W108" s="19"/>
      <c r="X108" s="19"/>
      <c r="Y108" s="19"/>
      <c r="Z108" s="19"/>
      <c r="AA108" s="19"/>
      <c r="AB108" s="19"/>
      <c r="AC108" s="19"/>
      <c r="AD108" s="19"/>
    </row>
    <row r="109" spans="2:30">
      <c r="B109" s="2" t="s">
        <v>128</v>
      </c>
      <c r="C109" s="2" t="s">
        <v>275</v>
      </c>
      <c r="D109" s="2" t="s">
        <v>382</v>
      </c>
      <c r="E109" s="2" t="s">
        <v>359</v>
      </c>
      <c r="F109" s="29" t="str">
        <f>_xlfn.XLOOKUP(B109,'Filter Data'!$A$1:$A$16,'Filter Data'!$M$1:$M$16," ")</f>
        <v>NAD</v>
      </c>
      <c r="G109" s="5">
        <f>SUMIFS('Complete Nutrition Data'!$Q:$Q,'Complete Nutrition Data'!$B:$B,$B109,'Complete Nutrition Data'!$F:$F,$C109,'Complete Nutrition Data'!$G:$G,$D109,'Complete Nutrition Data'!$C:$C,$G$10,'Complete Nutrition Data'!$J:$J,"Indirect")</f>
        <v>0</v>
      </c>
      <c r="H109" s="5">
        <f>SUMIFS('Complete Nutrition Data'!$Q:$Q,'Complete Nutrition Data'!$B:$B,$B109,'Complete Nutrition Data'!$F:$F,$C109,'Complete Nutrition Data'!$G:$G,$D109,'Complete Nutrition Data'!$C:$C,$H$10,'Complete Nutrition Data'!$J:$J,"Indirect")</f>
        <v>0</v>
      </c>
      <c r="I109" s="5">
        <f>SUMIFS('Complete Nutrition Data'!$Q:$Q,'Complete Nutrition Data'!$B:$B,$B109,'Complete Nutrition Data'!$F:$F,$C109,'Complete Nutrition Data'!$G:$G,$D109,'Complete Nutrition Data'!$C:$C,$I$10,'Complete Nutrition Data'!$J:$J,"Indirect")</f>
        <v>0</v>
      </c>
      <c r="J109" s="5">
        <f>SUMIFS('Complete Nutrition Data'!$Q:$Q,'Complete Nutrition Data'!$B:$B,$B109,'Complete Nutrition Data'!$F:$F,$C109,'Complete Nutrition Data'!$G:$G,$D109,'Complete Nutrition Data'!$C:$C,$J$10,'Complete Nutrition Data'!$J:$J,"Indirect")</f>
        <v>0</v>
      </c>
      <c r="K109" s="5">
        <f>SUMIFS('Complete Nutrition Data'!$Q:$Q,'Complete Nutrition Data'!$B:$B,$B109,'Complete Nutrition Data'!$F:$F,$C109,'Complete Nutrition Data'!$G:$G,$D109,'Complete Nutrition Data'!$C:$C,$K$10,'Complete Nutrition Data'!$J:$J,"Indirect")</f>
        <v>0</v>
      </c>
      <c r="L109" s="5">
        <f>SUMIFS('Complete Nutrition Data'!$Q:$Q,'Complete Nutrition Data'!$B:$B,$B109,'Complete Nutrition Data'!$F:$F,$C109,'Complete Nutrition Data'!$G:$G,$D109,'Complete Nutrition Data'!$C:$C,$L$10,'Complete Nutrition Data'!$J:$J,"Indirect")</f>
        <v>0</v>
      </c>
      <c r="M109" s="5">
        <f>SUMIFS('Complete Nutrition Data'!$Q:$Q,'Complete Nutrition Data'!$B:$B,$B109,'Complete Nutrition Data'!$F:$F,$C109,'Complete Nutrition Data'!$G:$G,$D109,'Complete Nutrition Data'!$C:$C,$M$10,'Complete Nutrition Data'!$J:$J,"Indirect")</f>
        <v>0</v>
      </c>
      <c r="N109" s="5">
        <f t="shared" si="2"/>
        <v>0</v>
      </c>
      <c r="O109" s="5"/>
      <c r="P109" s="19"/>
      <c r="Q109" s="19"/>
      <c r="R109" s="19"/>
      <c r="S109" s="19"/>
      <c r="T109" s="19"/>
      <c r="U109" s="19"/>
      <c r="V109" s="19"/>
      <c r="W109" s="19"/>
      <c r="X109" s="19"/>
      <c r="Y109" s="19"/>
      <c r="Z109" s="19"/>
      <c r="AA109" s="19"/>
      <c r="AB109" s="19"/>
      <c r="AC109" s="19"/>
      <c r="AD109" s="19"/>
    </row>
    <row r="110" spans="2:30" ht="27.6">
      <c r="B110" s="2" t="s">
        <v>128</v>
      </c>
      <c r="C110" s="2" t="s">
        <v>232</v>
      </c>
      <c r="D110" s="2" t="s">
        <v>405</v>
      </c>
      <c r="E110" s="2" t="s">
        <v>359</v>
      </c>
      <c r="F110" s="29" t="str">
        <f>_xlfn.XLOOKUP(B110,'Filter Data'!$A$1:$A$16,'Filter Data'!$M$1:$M$16," ")</f>
        <v>NAD</v>
      </c>
      <c r="G110" s="5">
        <f>SUMIFS('Complete Nutrition Data'!$Q:$Q,'Complete Nutrition Data'!$B:$B,$B110,'Complete Nutrition Data'!$F:$F,$C110,'Complete Nutrition Data'!$G:$G,$D110,'Complete Nutrition Data'!$C:$C,$G$10,'Complete Nutrition Data'!$J:$J,"Indirect")</f>
        <v>0</v>
      </c>
      <c r="H110" s="5">
        <f>SUMIFS('Complete Nutrition Data'!$Q:$Q,'Complete Nutrition Data'!$B:$B,$B110,'Complete Nutrition Data'!$F:$F,$C110,'Complete Nutrition Data'!$G:$G,$D110,'Complete Nutrition Data'!$C:$C,$H$10,'Complete Nutrition Data'!$J:$J,"Indirect")</f>
        <v>0</v>
      </c>
      <c r="I110" s="5">
        <f>SUMIFS('Complete Nutrition Data'!$Q:$Q,'Complete Nutrition Data'!$B:$B,$B110,'Complete Nutrition Data'!$F:$F,$C110,'Complete Nutrition Data'!$G:$G,$D110,'Complete Nutrition Data'!$C:$C,$I$10,'Complete Nutrition Data'!$J:$J,"Indirect")</f>
        <v>0</v>
      </c>
      <c r="J110" s="5">
        <f>SUMIFS('Complete Nutrition Data'!$Q:$Q,'Complete Nutrition Data'!$B:$B,$B110,'Complete Nutrition Data'!$F:$F,$C110,'Complete Nutrition Data'!$G:$G,$D110,'Complete Nutrition Data'!$C:$C,$J$10,'Complete Nutrition Data'!$J:$J,"Indirect")</f>
        <v>0</v>
      </c>
      <c r="K110" s="5">
        <f>SUMIFS('Complete Nutrition Data'!$Q:$Q,'Complete Nutrition Data'!$B:$B,$B110,'Complete Nutrition Data'!$F:$F,$C110,'Complete Nutrition Data'!$G:$G,$D110,'Complete Nutrition Data'!$C:$C,$K$10,'Complete Nutrition Data'!$J:$J,"Indirect")</f>
        <v>0</v>
      </c>
      <c r="L110" s="5">
        <f>SUMIFS('Complete Nutrition Data'!$Q:$Q,'Complete Nutrition Data'!$B:$B,$B110,'Complete Nutrition Data'!$F:$F,$C110,'Complete Nutrition Data'!$G:$G,$D110,'Complete Nutrition Data'!$C:$C,$L$10,'Complete Nutrition Data'!$J:$J,"Indirect")</f>
        <v>0</v>
      </c>
      <c r="M110" s="5">
        <f>SUMIFS('Complete Nutrition Data'!$Q:$Q,'Complete Nutrition Data'!$B:$B,$B110,'Complete Nutrition Data'!$F:$F,$C110,'Complete Nutrition Data'!$G:$G,$D110,'Complete Nutrition Data'!$C:$C,$M$10,'Complete Nutrition Data'!$J:$J,"Indirect")</f>
        <v>0</v>
      </c>
      <c r="N110" s="5">
        <f t="shared" si="2"/>
        <v>0</v>
      </c>
      <c r="O110" s="5"/>
      <c r="P110" s="19"/>
      <c r="Q110" s="19"/>
      <c r="R110" s="19"/>
      <c r="S110" s="19"/>
      <c r="T110" s="19"/>
      <c r="U110" s="19"/>
      <c r="V110" s="19"/>
      <c r="W110" s="19"/>
      <c r="X110" s="19"/>
      <c r="Y110" s="19"/>
      <c r="Z110" s="19"/>
      <c r="AA110" s="19"/>
      <c r="AB110" s="19"/>
      <c r="AC110" s="19"/>
      <c r="AD110" s="19"/>
    </row>
    <row r="111" spans="2:30">
      <c r="B111" s="2" t="s">
        <v>128</v>
      </c>
      <c r="C111" s="2" t="s">
        <v>232</v>
      </c>
      <c r="D111" s="2" t="s">
        <v>312</v>
      </c>
      <c r="E111" s="2" t="s">
        <v>359</v>
      </c>
      <c r="F111" s="29" t="str">
        <f>_xlfn.XLOOKUP(B111,'Filter Data'!$A$1:$A$16,'Filter Data'!$M$1:$M$16," ")</f>
        <v>NAD</v>
      </c>
      <c r="G111" s="5">
        <f>SUMIFS('Complete Nutrition Data'!$Q:$Q,'Complete Nutrition Data'!$B:$B,$B111,'Complete Nutrition Data'!$F:$F,$C111,'Complete Nutrition Data'!$G:$G,$D111,'Complete Nutrition Data'!$C:$C,$G$10,'Complete Nutrition Data'!$J:$J,"Indirect")</f>
        <v>3300000</v>
      </c>
      <c r="H111" s="5">
        <f>SUMIFS('Complete Nutrition Data'!$Q:$Q,'Complete Nutrition Data'!$B:$B,$B111,'Complete Nutrition Data'!$F:$F,$C111,'Complete Nutrition Data'!$G:$G,$D111,'Complete Nutrition Data'!$C:$C,$H$10,'Complete Nutrition Data'!$J:$J,"Indirect")</f>
        <v>4038226</v>
      </c>
      <c r="I111" s="5">
        <f>SUMIFS('Complete Nutrition Data'!$Q:$Q,'Complete Nutrition Data'!$B:$B,$B111,'Complete Nutrition Data'!$F:$F,$C111,'Complete Nutrition Data'!$G:$G,$D111,'Complete Nutrition Data'!$C:$C,$I$10,'Complete Nutrition Data'!$J:$J,"Indirect")</f>
        <v>4400000</v>
      </c>
      <c r="J111" s="5">
        <f>SUMIFS('Complete Nutrition Data'!$Q:$Q,'Complete Nutrition Data'!$B:$B,$B111,'Complete Nutrition Data'!$F:$F,$C111,'Complete Nutrition Data'!$G:$G,$D111,'Complete Nutrition Data'!$C:$C,$J$10,'Complete Nutrition Data'!$J:$J,"Indirect")</f>
        <v>2400000</v>
      </c>
      <c r="K111" s="5">
        <f>SUMIFS('Complete Nutrition Data'!$Q:$Q,'Complete Nutrition Data'!$B:$B,$B111,'Complete Nutrition Data'!$F:$F,$C111,'Complete Nutrition Data'!$G:$G,$D111,'Complete Nutrition Data'!$C:$C,$K$10,'Complete Nutrition Data'!$J:$J,"Indirect")</f>
        <v>0</v>
      </c>
      <c r="L111" s="5">
        <f>SUMIFS('Complete Nutrition Data'!$Q:$Q,'Complete Nutrition Data'!$B:$B,$B111,'Complete Nutrition Data'!$F:$F,$C111,'Complete Nutrition Data'!$G:$G,$D111,'Complete Nutrition Data'!$C:$C,$L$10,'Complete Nutrition Data'!$J:$J,"Indirect")</f>
        <v>0</v>
      </c>
      <c r="M111" s="5">
        <f>SUMIFS('Complete Nutrition Data'!$Q:$Q,'Complete Nutrition Data'!$B:$B,$B111,'Complete Nutrition Data'!$F:$F,$C111,'Complete Nutrition Data'!$G:$G,$D111,'Complete Nutrition Data'!$C:$C,$M$10,'Complete Nutrition Data'!$J:$J,"Indirect")</f>
        <v>0</v>
      </c>
      <c r="N111" s="5">
        <f t="shared" si="2"/>
        <v>14138226</v>
      </c>
      <c r="O111" s="5"/>
      <c r="P111" s="19"/>
      <c r="Q111" s="19"/>
      <c r="R111" s="19"/>
      <c r="S111" s="19"/>
      <c r="T111" s="19"/>
      <c r="U111" s="19"/>
      <c r="V111" s="19"/>
      <c r="W111" s="19"/>
      <c r="X111" s="19"/>
      <c r="Y111" s="19"/>
      <c r="Z111" s="19"/>
      <c r="AA111" s="19"/>
      <c r="AB111" s="19"/>
      <c r="AC111" s="19"/>
      <c r="AD111" s="19"/>
    </row>
    <row r="112" spans="2:30">
      <c r="B112" s="2" t="s">
        <v>128</v>
      </c>
      <c r="C112" s="2" t="s">
        <v>187</v>
      </c>
      <c r="D112" s="2" t="s">
        <v>353</v>
      </c>
      <c r="E112" s="2" t="s">
        <v>359</v>
      </c>
      <c r="F112" s="29" t="str">
        <f>_xlfn.XLOOKUP(B112,'Filter Data'!$A$1:$A$16,'Filter Data'!$M$1:$M$16," ")</f>
        <v>NAD</v>
      </c>
      <c r="G112" s="5">
        <f>SUMIFS('Complete Nutrition Data'!$Q:$Q,'Complete Nutrition Data'!$B:$B,$B112,'Complete Nutrition Data'!$F:$F,$C112,'Complete Nutrition Data'!$G:$G,$D112,'Complete Nutrition Data'!$C:$C,$G$10,'Complete Nutrition Data'!$J:$J,"Indirect")</f>
        <v>0</v>
      </c>
      <c r="H112" s="5">
        <f>SUMIFS('Complete Nutrition Data'!$Q:$Q,'Complete Nutrition Data'!$B:$B,$B112,'Complete Nutrition Data'!$F:$F,$C112,'Complete Nutrition Data'!$G:$G,$D112,'Complete Nutrition Data'!$C:$C,$H$10,'Complete Nutrition Data'!$J:$J,"Indirect")</f>
        <v>0</v>
      </c>
      <c r="I112" s="5">
        <f>SUMIFS('Complete Nutrition Data'!$Q:$Q,'Complete Nutrition Data'!$B:$B,$B112,'Complete Nutrition Data'!$F:$F,$C112,'Complete Nutrition Data'!$G:$G,$D112,'Complete Nutrition Data'!$C:$C,$I$10,'Complete Nutrition Data'!$J:$J,"Indirect")</f>
        <v>0</v>
      </c>
      <c r="J112" s="5">
        <f>SUMIFS('Complete Nutrition Data'!$Q:$Q,'Complete Nutrition Data'!$B:$B,$B112,'Complete Nutrition Data'!$F:$F,$C112,'Complete Nutrition Data'!$G:$G,$D112,'Complete Nutrition Data'!$C:$C,$J$10,'Complete Nutrition Data'!$J:$J,"Indirect")</f>
        <v>0</v>
      </c>
      <c r="K112" s="5">
        <f>SUMIFS('Complete Nutrition Data'!$Q:$Q,'Complete Nutrition Data'!$B:$B,$B112,'Complete Nutrition Data'!$F:$F,$C112,'Complete Nutrition Data'!$G:$G,$D112,'Complete Nutrition Data'!$C:$C,$K$10,'Complete Nutrition Data'!$J:$J,"Indirect")</f>
        <v>0</v>
      </c>
      <c r="L112" s="5">
        <f>SUMIFS('Complete Nutrition Data'!$Q:$Q,'Complete Nutrition Data'!$B:$B,$B112,'Complete Nutrition Data'!$F:$F,$C112,'Complete Nutrition Data'!$G:$G,$D112,'Complete Nutrition Data'!$C:$C,$L$10,'Complete Nutrition Data'!$J:$J,"Indirect")</f>
        <v>0</v>
      </c>
      <c r="M112" s="5">
        <f>SUMIFS('Complete Nutrition Data'!$Q:$Q,'Complete Nutrition Data'!$B:$B,$B112,'Complete Nutrition Data'!$F:$F,$C112,'Complete Nutrition Data'!$G:$G,$D112,'Complete Nutrition Data'!$C:$C,$M$10,'Complete Nutrition Data'!$J:$J,"Indirect")</f>
        <v>0</v>
      </c>
      <c r="N112" s="5">
        <f t="shared" si="2"/>
        <v>0</v>
      </c>
      <c r="O112" s="5"/>
      <c r="P112" s="19"/>
      <c r="Q112" s="19"/>
      <c r="R112" s="19"/>
      <c r="S112" s="19"/>
      <c r="T112" s="19"/>
      <c r="U112" s="19"/>
      <c r="V112" s="19"/>
      <c r="W112" s="19"/>
      <c r="X112" s="19"/>
      <c r="Y112" s="19"/>
      <c r="Z112" s="19"/>
      <c r="AA112" s="19"/>
      <c r="AB112" s="19"/>
      <c r="AC112" s="19"/>
      <c r="AD112" s="19"/>
    </row>
    <row r="113" spans="2:30">
      <c r="B113" s="2" t="s">
        <v>128</v>
      </c>
      <c r="C113" s="2" t="s">
        <v>187</v>
      </c>
      <c r="D113" s="2" t="s">
        <v>382</v>
      </c>
      <c r="E113" s="2" t="s">
        <v>359</v>
      </c>
      <c r="F113" s="29" t="str">
        <f>_xlfn.XLOOKUP(B113,'Filter Data'!$A$1:$A$16,'Filter Data'!$M$1:$M$16," ")</f>
        <v>NAD</v>
      </c>
      <c r="G113" s="5">
        <f>SUMIFS('Complete Nutrition Data'!$Q:$Q,'Complete Nutrition Data'!$B:$B,$B113,'Complete Nutrition Data'!$F:$F,$C113,'Complete Nutrition Data'!$G:$G,$D113,'Complete Nutrition Data'!$C:$C,$G$10,'Complete Nutrition Data'!$J:$J,"Indirect")</f>
        <v>0</v>
      </c>
      <c r="H113" s="5">
        <f>SUMIFS('Complete Nutrition Data'!$Q:$Q,'Complete Nutrition Data'!$B:$B,$B113,'Complete Nutrition Data'!$F:$F,$C113,'Complete Nutrition Data'!$G:$G,$D113,'Complete Nutrition Data'!$C:$C,$H$10,'Complete Nutrition Data'!$J:$J,"Indirect")</f>
        <v>0</v>
      </c>
      <c r="I113" s="5">
        <f>SUMIFS('Complete Nutrition Data'!$Q:$Q,'Complete Nutrition Data'!$B:$B,$B113,'Complete Nutrition Data'!$F:$F,$C113,'Complete Nutrition Data'!$G:$G,$D113,'Complete Nutrition Data'!$C:$C,$I$10,'Complete Nutrition Data'!$J:$J,"Indirect")</f>
        <v>0</v>
      </c>
      <c r="J113" s="5">
        <f>SUMIFS('Complete Nutrition Data'!$Q:$Q,'Complete Nutrition Data'!$B:$B,$B113,'Complete Nutrition Data'!$F:$F,$C113,'Complete Nutrition Data'!$G:$G,$D113,'Complete Nutrition Data'!$C:$C,$J$10,'Complete Nutrition Data'!$J:$J,"Indirect")</f>
        <v>0</v>
      </c>
      <c r="K113" s="5">
        <f>SUMIFS('Complete Nutrition Data'!$Q:$Q,'Complete Nutrition Data'!$B:$B,$B113,'Complete Nutrition Data'!$F:$F,$C113,'Complete Nutrition Data'!$G:$G,$D113,'Complete Nutrition Data'!$C:$C,$K$10,'Complete Nutrition Data'!$J:$J,"Indirect")</f>
        <v>0</v>
      </c>
      <c r="L113" s="5">
        <f>SUMIFS('Complete Nutrition Data'!$Q:$Q,'Complete Nutrition Data'!$B:$B,$B113,'Complete Nutrition Data'!$F:$F,$C113,'Complete Nutrition Data'!$G:$G,$D113,'Complete Nutrition Data'!$C:$C,$L$10,'Complete Nutrition Data'!$J:$J,"Indirect")</f>
        <v>0</v>
      </c>
      <c r="M113" s="5">
        <f>SUMIFS('Complete Nutrition Data'!$Q:$Q,'Complete Nutrition Data'!$B:$B,$B113,'Complete Nutrition Data'!$F:$F,$C113,'Complete Nutrition Data'!$G:$G,$D113,'Complete Nutrition Data'!$C:$C,$M$10,'Complete Nutrition Data'!$J:$J,"Indirect")</f>
        <v>0</v>
      </c>
      <c r="N113" s="5">
        <f t="shared" si="2"/>
        <v>0</v>
      </c>
      <c r="O113" s="5"/>
      <c r="P113" s="19"/>
      <c r="Q113" s="19"/>
      <c r="R113" s="19"/>
      <c r="S113" s="19"/>
      <c r="T113" s="19"/>
      <c r="U113" s="19"/>
      <c r="V113" s="19"/>
      <c r="W113" s="19"/>
      <c r="X113" s="19"/>
      <c r="Y113" s="19"/>
      <c r="Z113" s="19"/>
      <c r="AA113" s="19"/>
      <c r="AB113" s="19"/>
      <c r="AC113" s="19"/>
      <c r="AD113" s="19"/>
    </row>
    <row r="114" spans="2:30">
      <c r="B114" s="2" t="s">
        <v>128</v>
      </c>
      <c r="C114" s="2" t="s">
        <v>187</v>
      </c>
      <c r="D114" s="2" t="s">
        <v>234</v>
      </c>
      <c r="E114" s="2" t="s">
        <v>359</v>
      </c>
      <c r="F114" s="29" t="str">
        <f>_xlfn.XLOOKUP(B114,'Filter Data'!$A$1:$A$16,'Filter Data'!$M$1:$M$16," ")</f>
        <v>NAD</v>
      </c>
      <c r="G114" s="5">
        <f>SUMIFS('Complete Nutrition Data'!$Q:$Q,'Complete Nutrition Data'!$B:$B,$B114,'Complete Nutrition Data'!$F:$F,$C114,'Complete Nutrition Data'!$G:$G,$D114,'Complete Nutrition Data'!$C:$C,$G$10,'Complete Nutrition Data'!$J:$J,"Indirect")</f>
        <v>0</v>
      </c>
      <c r="H114" s="5">
        <f>SUMIFS('Complete Nutrition Data'!$Q:$Q,'Complete Nutrition Data'!$B:$B,$B114,'Complete Nutrition Data'!$F:$F,$C114,'Complete Nutrition Data'!$G:$G,$D114,'Complete Nutrition Data'!$C:$C,$H$10,'Complete Nutrition Data'!$J:$J,"Indirect")</f>
        <v>0</v>
      </c>
      <c r="I114" s="5">
        <f>SUMIFS('Complete Nutrition Data'!$Q:$Q,'Complete Nutrition Data'!$B:$B,$B114,'Complete Nutrition Data'!$F:$F,$C114,'Complete Nutrition Data'!$G:$G,$D114,'Complete Nutrition Data'!$C:$C,$I$10,'Complete Nutrition Data'!$J:$J,"Indirect")</f>
        <v>0</v>
      </c>
      <c r="J114" s="5">
        <f>SUMIFS('Complete Nutrition Data'!$Q:$Q,'Complete Nutrition Data'!$B:$B,$B114,'Complete Nutrition Data'!$F:$F,$C114,'Complete Nutrition Data'!$G:$G,$D114,'Complete Nutrition Data'!$C:$C,$J$10,'Complete Nutrition Data'!$J:$J,"Indirect")</f>
        <v>0</v>
      </c>
      <c r="K114" s="5">
        <f>SUMIFS('Complete Nutrition Data'!$Q:$Q,'Complete Nutrition Data'!$B:$B,$B114,'Complete Nutrition Data'!$F:$F,$C114,'Complete Nutrition Data'!$G:$G,$D114,'Complete Nutrition Data'!$C:$C,$K$10,'Complete Nutrition Data'!$J:$J,"Indirect")</f>
        <v>0</v>
      </c>
      <c r="L114" s="5">
        <f>SUMIFS('Complete Nutrition Data'!$Q:$Q,'Complete Nutrition Data'!$B:$B,$B114,'Complete Nutrition Data'!$F:$F,$C114,'Complete Nutrition Data'!$G:$G,$D114,'Complete Nutrition Data'!$C:$C,$L$10,'Complete Nutrition Data'!$J:$J,"Indirect")</f>
        <v>0</v>
      </c>
      <c r="M114" s="5">
        <f>SUMIFS('Complete Nutrition Data'!$Q:$Q,'Complete Nutrition Data'!$B:$B,$B114,'Complete Nutrition Data'!$F:$F,$C114,'Complete Nutrition Data'!$G:$G,$D114,'Complete Nutrition Data'!$C:$C,$M$10,'Complete Nutrition Data'!$J:$J,"Indirect")</f>
        <v>0</v>
      </c>
      <c r="N114" s="5">
        <f t="shared" si="2"/>
        <v>0</v>
      </c>
      <c r="O114" s="5"/>
      <c r="P114" s="19"/>
      <c r="Q114" s="19"/>
      <c r="R114" s="19"/>
      <c r="S114" s="19"/>
      <c r="T114" s="19"/>
      <c r="U114" s="19"/>
      <c r="V114" s="19"/>
      <c r="W114" s="19"/>
      <c r="X114" s="19"/>
      <c r="Y114" s="19"/>
      <c r="Z114" s="19"/>
      <c r="AA114" s="19"/>
      <c r="AB114" s="19"/>
      <c r="AC114" s="19"/>
      <c r="AD114" s="19"/>
    </row>
    <row r="115" spans="2:30">
      <c r="B115" s="2" t="s">
        <v>128</v>
      </c>
      <c r="C115" s="2" t="s">
        <v>233</v>
      </c>
      <c r="D115" s="2" t="s">
        <v>356</v>
      </c>
      <c r="E115" s="2" t="s">
        <v>359</v>
      </c>
      <c r="F115" s="29" t="str">
        <f>_xlfn.XLOOKUP(B115,'Filter Data'!$A$1:$A$16,'Filter Data'!$M$1:$M$16," ")</f>
        <v>NAD</v>
      </c>
      <c r="G115" s="5">
        <f>SUMIFS('Complete Nutrition Data'!$Q:$Q,'Complete Nutrition Data'!$B:$B,$B115,'Complete Nutrition Data'!$F:$F,$C115,'Complete Nutrition Data'!$G:$G,$D115,'Complete Nutrition Data'!$C:$C,$G$10,'Complete Nutrition Data'!$J:$J,"Indirect")</f>
        <v>962334008</v>
      </c>
      <c r="H115" s="5">
        <f>SUMIFS('Complete Nutrition Data'!$Q:$Q,'Complete Nutrition Data'!$B:$B,$B115,'Complete Nutrition Data'!$F:$F,$C115,'Complete Nutrition Data'!$G:$G,$D115,'Complete Nutrition Data'!$C:$C,$H$10,'Complete Nutrition Data'!$J:$J,"Indirect")</f>
        <v>1044710000</v>
      </c>
      <c r="I115" s="5">
        <f>SUMIFS('Complete Nutrition Data'!$Q:$Q,'Complete Nutrition Data'!$B:$B,$B115,'Complete Nutrition Data'!$F:$F,$C115,'Complete Nutrition Data'!$G:$G,$D115,'Complete Nutrition Data'!$C:$C,$I$10,'Complete Nutrition Data'!$J:$J,"Indirect")</f>
        <v>1009710000</v>
      </c>
      <c r="J115" s="5">
        <f>SUMIFS('Complete Nutrition Data'!$Q:$Q,'Complete Nutrition Data'!$B:$B,$B115,'Complete Nutrition Data'!$F:$F,$C115,'Complete Nutrition Data'!$G:$G,$D115,'Complete Nutrition Data'!$C:$C,$J$10,'Complete Nutrition Data'!$J:$J,"Indirect")</f>
        <v>0</v>
      </c>
      <c r="K115" s="5">
        <f>SUMIFS('Complete Nutrition Data'!$Q:$Q,'Complete Nutrition Data'!$B:$B,$B115,'Complete Nutrition Data'!$F:$F,$C115,'Complete Nutrition Data'!$G:$G,$D115,'Complete Nutrition Data'!$C:$C,$K$10,'Complete Nutrition Data'!$J:$J,"Indirect")</f>
        <v>0</v>
      </c>
      <c r="L115" s="5">
        <f>SUMIFS('Complete Nutrition Data'!$Q:$Q,'Complete Nutrition Data'!$B:$B,$B115,'Complete Nutrition Data'!$F:$F,$C115,'Complete Nutrition Data'!$G:$G,$D115,'Complete Nutrition Data'!$C:$C,$L$10,'Complete Nutrition Data'!$J:$J,"Indirect")</f>
        <v>0</v>
      </c>
      <c r="M115" s="5">
        <f>SUMIFS('Complete Nutrition Data'!$Q:$Q,'Complete Nutrition Data'!$B:$B,$B115,'Complete Nutrition Data'!$F:$F,$C115,'Complete Nutrition Data'!$G:$G,$D115,'Complete Nutrition Data'!$C:$C,$M$10,'Complete Nutrition Data'!$J:$J,"Indirect")</f>
        <v>0</v>
      </c>
      <c r="N115" s="5">
        <f t="shared" si="2"/>
        <v>3016754008</v>
      </c>
      <c r="O115" s="5"/>
      <c r="P115" s="19"/>
      <c r="Q115" s="19"/>
      <c r="R115" s="19"/>
      <c r="S115" s="19"/>
      <c r="T115" s="19"/>
      <c r="U115" s="19"/>
      <c r="V115" s="19"/>
      <c r="W115" s="19"/>
      <c r="X115" s="19"/>
      <c r="Y115" s="19"/>
      <c r="Z115" s="19"/>
      <c r="AA115" s="19"/>
      <c r="AB115" s="19"/>
      <c r="AC115" s="19"/>
      <c r="AD115" s="19"/>
    </row>
    <row r="116" spans="2:30">
      <c r="B116" s="2" t="s">
        <v>128</v>
      </c>
      <c r="C116" s="2" t="s">
        <v>229</v>
      </c>
      <c r="D116" s="2" t="s">
        <v>350</v>
      </c>
      <c r="E116" s="2" t="s">
        <v>359</v>
      </c>
      <c r="F116" s="29" t="str">
        <f>_xlfn.XLOOKUP(B116,'Filter Data'!$A$1:$A$16,'Filter Data'!$M$1:$M$16," ")</f>
        <v>NAD</v>
      </c>
      <c r="G116" s="5">
        <f>SUMIFS('Complete Nutrition Data'!$Q:$Q,'Complete Nutrition Data'!$B:$B,$B116,'Complete Nutrition Data'!$F:$F,$C116,'Complete Nutrition Data'!$G:$G,$D116,'Complete Nutrition Data'!$C:$C,$G$10,'Complete Nutrition Data'!$J:$J,"Indirect")</f>
        <v>0</v>
      </c>
      <c r="H116" s="5">
        <f>SUMIFS('Complete Nutrition Data'!$Q:$Q,'Complete Nutrition Data'!$B:$B,$B116,'Complete Nutrition Data'!$F:$F,$C116,'Complete Nutrition Data'!$G:$G,$D116,'Complete Nutrition Data'!$C:$C,$H$10,'Complete Nutrition Data'!$J:$J,"Indirect")</f>
        <v>0</v>
      </c>
      <c r="I116" s="5">
        <f>SUMIFS('Complete Nutrition Data'!$Q:$Q,'Complete Nutrition Data'!$B:$B,$B116,'Complete Nutrition Data'!$F:$F,$C116,'Complete Nutrition Data'!$G:$G,$D116,'Complete Nutrition Data'!$C:$C,$I$10,'Complete Nutrition Data'!$J:$J,"Indirect")</f>
        <v>0</v>
      </c>
      <c r="J116" s="5">
        <f>SUMIFS('Complete Nutrition Data'!$Q:$Q,'Complete Nutrition Data'!$B:$B,$B116,'Complete Nutrition Data'!$F:$F,$C116,'Complete Nutrition Data'!$G:$G,$D116,'Complete Nutrition Data'!$C:$C,$J$10,'Complete Nutrition Data'!$J:$J,"Indirect")</f>
        <v>0</v>
      </c>
      <c r="K116" s="5">
        <f>SUMIFS('Complete Nutrition Data'!$Q:$Q,'Complete Nutrition Data'!$B:$B,$B116,'Complete Nutrition Data'!$F:$F,$C116,'Complete Nutrition Data'!$G:$G,$D116,'Complete Nutrition Data'!$C:$C,$K$10,'Complete Nutrition Data'!$J:$J,"Indirect")</f>
        <v>0</v>
      </c>
      <c r="L116" s="5">
        <f>SUMIFS('Complete Nutrition Data'!$Q:$Q,'Complete Nutrition Data'!$B:$B,$B116,'Complete Nutrition Data'!$F:$F,$C116,'Complete Nutrition Data'!$G:$G,$D116,'Complete Nutrition Data'!$C:$C,$L$10,'Complete Nutrition Data'!$J:$J,"Indirect")</f>
        <v>0</v>
      </c>
      <c r="M116" s="5">
        <f>SUMIFS('Complete Nutrition Data'!$Q:$Q,'Complete Nutrition Data'!$B:$B,$B116,'Complete Nutrition Data'!$F:$F,$C116,'Complete Nutrition Data'!$G:$G,$D116,'Complete Nutrition Data'!$C:$C,$M$10,'Complete Nutrition Data'!$J:$J,"Indirect")</f>
        <v>0</v>
      </c>
      <c r="N116" s="5">
        <f t="shared" si="2"/>
        <v>0</v>
      </c>
      <c r="O116" s="5"/>
      <c r="P116" s="19"/>
      <c r="Q116" s="19"/>
      <c r="R116" s="19"/>
      <c r="S116" s="19"/>
      <c r="T116" s="19"/>
      <c r="U116" s="19"/>
      <c r="V116" s="19"/>
      <c r="W116" s="19"/>
      <c r="X116" s="19"/>
      <c r="Y116" s="19"/>
      <c r="Z116" s="19"/>
      <c r="AA116" s="19"/>
      <c r="AB116" s="19"/>
      <c r="AC116" s="19"/>
      <c r="AD116" s="19"/>
    </row>
    <row r="117" spans="2:30">
      <c r="B117" s="2" t="s">
        <v>128</v>
      </c>
      <c r="C117" s="2" t="s">
        <v>229</v>
      </c>
      <c r="D117" s="2" t="s">
        <v>351</v>
      </c>
      <c r="E117" s="2" t="s">
        <v>359</v>
      </c>
      <c r="F117" s="29" t="str">
        <f>_xlfn.XLOOKUP(B117,'Filter Data'!$A$1:$A$16,'Filter Data'!$M$1:$M$16," ")</f>
        <v>NAD</v>
      </c>
      <c r="G117" s="5">
        <f>SUMIFS('Complete Nutrition Data'!$Q:$Q,'Complete Nutrition Data'!$B:$B,$B117,'Complete Nutrition Data'!$F:$F,$C117,'Complete Nutrition Data'!$G:$G,$D117,'Complete Nutrition Data'!$C:$C,$G$10,'Complete Nutrition Data'!$J:$J,"Indirect")</f>
        <v>0</v>
      </c>
      <c r="H117" s="5">
        <f>SUMIFS('Complete Nutrition Data'!$Q:$Q,'Complete Nutrition Data'!$B:$B,$B117,'Complete Nutrition Data'!$F:$F,$C117,'Complete Nutrition Data'!$G:$G,$D117,'Complete Nutrition Data'!$C:$C,$H$10,'Complete Nutrition Data'!$J:$J,"Indirect")</f>
        <v>0</v>
      </c>
      <c r="I117" s="5">
        <f>SUMIFS('Complete Nutrition Data'!$Q:$Q,'Complete Nutrition Data'!$B:$B,$B117,'Complete Nutrition Data'!$F:$F,$C117,'Complete Nutrition Data'!$G:$G,$D117,'Complete Nutrition Data'!$C:$C,$I$10,'Complete Nutrition Data'!$J:$J,"Indirect")</f>
        <v>0</v>
      </c>
      <c r="J117" s="5">
        <f>SUMIFS('Complete Nutrition Data'!$Q:$Q,'Complete Nutrition Data'!$B:$B,$B117,'Complete Nutrition Data'!$F:$F,$C117,'Complete Nutrition Data'!$G:$G,$D117,'Complete Nutrition Data'!$C:$C,$J$10,'Complete Nutrition Data'!$J:$J,"Indirect")</f>
        <v>0</v>
      </c>
      <c r="K117" s="5">
        <f>SUMIFS('Complete Nutrition Data'!$Q:$Q,'Complete Nutrition Data'!$B:$B,$B117,'Complete Nutrition Data'!$F:$F,$C117,'Complete Nutrition Data'!$G:$G,$D117,'Complete Nutrition Data'!$C:$C,$K$10,'Complete Nutrition Data'!$J:$J,"Indirect")</f>
        <v>0</v>
      </c>
      <c r="L117" s="5">
        <f>SUMIFS('Complete Nutrition Data'!$Q:$Q,'Complete Nutrition Data'!$B:$B,$B117,'Complete Nutrition Data'!$F:$F,$C117,'Complete Nutrition Data'!$G:$G,$D117,'Complete Nutrition Data'!$C:$C,$L$10,'Complete Nutrition Data'!$J:$J,"Indirect")</f>
        <v>0</v>
      </c>
      <c r="M117" s="5">
        <f>SUMIFS('Complete Nutrition Data'!$Q:$Q,'Complete Nutrition Data'!$B:$B,$B117,'Complete Nutrition Data'!$F:$F,$C117,'Complete Nutrition Data'!$G:$G,$D117,'Complete Nutrition Data'!$C:$C,$M$10,'Complete Nutrition Data'!$J:$J,"Indirect")</f>
        <v>0</v>
      </c>
      <c r="N117" s="5">
        <f t="shared" si="2"/>
        <v>0</v>
      </c>
      <c r="O117" s="5"/>
      <c r="P117" s="19"/>
      <c r="Q117" s="19"/>
      <c r="R117" s="19"/>
      <c r="S117" s="19"/>
      <c r="T117" s="19"/>
      <c r="U117" s="19"/>
      <c r="V117" s="19"/>
      <c r="W117" s="19"/>
      <c r="X117" s="19"/>
      <c r="Y117" s="19"/>
      <c r="Z117" s="19"/>
      <c r="AA117" s="19"/>
      <c r="AB117" s="19"/>
      <c r="AC117" s="19"/>
      <c r="AD117" s="19"/>
    </row>
    <row r="118" spans="2:30">
      <c r="B118" s="2" t="s">
        <v>128</v>
      </c>
      <c r="C118" s="2" t="s">
        <v>229</v>
      </c>
      <c r="D118" s="2" t="s">
        <v>349</v>
      </c>
      <c r="E118" s="2" t="s">
        <v>359</v>
      </c>
      <c r="F118" s="29" t="str">
        <f>_xlfn.XLOOKUP(B118,'Filter Data'!$A$1:$A$16,'Filter Data'!$M$1:$M$16," ")</f>
        <v>NAD</v>
      </c>
      <c r="G118" s="5">
        <f>SUMIFS('Complete Nutrition Data'!$Q:$Q,'Complete Nutrition Data'!$B:$B,$B118,'Complete Nutrition Data'!$F:$F,$C118,'Complete Nutrition Data'!$G:$G,$D118,'Complete Nutrition Data'!$C:$C,$G$10,'Complete Nutrition Data'!$J:$J,"Indirect")</f>
        <v>0</v>
      </c>
      <c r="H118" s="5">
        <f>SUMIFS('Complete Nutrition Data'!$Q:$Q,'Complete Nutrition Data'!$B:$B,$B118,'Complete Nutrition Data'!$F:$F,$C118,'Complete Nutrition Data'!$G:$G,$D118,'Complete Nutrition Data'!$C:$C,$H$10,'Complete Nutrition Data'!$J:$J,"Indirect")</f>
        <v>0</v>
      </c>
      <c r="I118" s="5">
        <f>SUMIFS('Complete Nutrition Data'!$Q:$Q,'Complete Nutrition Data'!$B:$B,$B118,'Complete Nutrition Data'!$F:$F,$C118,'Complete Nutrition Data'!$G:$G,$D118,'Complete Nutrition Data'!$C:$C,$I$10,'Complete Nutrition Data'!$J:$J,"Indirect")</f>
        <v>0</v>
      </c>
      <c r="J118" s="5">
        <f>SUMIFS('Complete Nutrition Data'!$Q:$Q,'Complete Nutrition Data'!$B:$B,$B118,'Complete Nutrition Data'!$F:$F,$C118,'Complete Nutrition Data'!$G:$G,$D118,'Complete Nutrition Data'!$C:$C,$J$10,'Complete Nutrition Data'!$J:$J,"Indirect")</f>
        <v>0</v>
      </c>
      <c r="K118" s="5">
        <f>SUMIFS('Complete Nutrition Data'!$Q:$Q,'Complete Nutrition Data'!$B:$B,$B118,'Complete Nutrition Data'!$F:$F,$C118,'Complete Nutrition Data'!$G:$G,$D118,'Complete Nutrition Data'!$C:$C,$K$10,'Complete Nutrition Data'!$J:$J,"Indirect")</f>
        <v>0</v>
      </c>
      <c r="L118" s="5">
        <f>SUMIFS('Complete Nutrition Data'!$Q:$Q,'Complete Nutrition Data'!$B:$B,$B118,'Complete Nutrition Data'!$F:$F,$C118,'Complete Nutrition Data'!$G:$G,$D118,'Complete Nutrition Data'!$C:$C,$L$10,'Complete Nutrition Data'!$J:$J,"Indirect")</f>
        <v>0</v>
      </c>
      <c r="M118" s="5">
        <f>SUMIFS('Complete Nutrition Data'!$Q:$Q,'Complete Nutrition Data'!$B:$B,$B118,'Complete Nutrition Data'!$F:$F,$C118,'Complete Nutrition Data'!$G:$G,$D118,'Complete Nutrition Data'!$C:$C,$M$10,'Complete Nutrition Data'!$J:$J,"Indirect")</f>
        <v>0</v>
      </c>
      <c r="N118" s="5">
        <f t="shared" si="2"/>
        <v>0</v>
      </c>
      <c r="O118" s="5"/>
      <c r="P118" s="19"/>
      <c r="Q118" s="19"/>
      <c r="R118" s="19"/>
      <c r="S118" s="19"/>
      <c r="T118" s="19"/>
      <c r="U118" s="19"/>
      <c r="V118" s="19"/>
      <c r="W118" s="19"/>
      <c r="X118" s="19"/>
      <c r="Y118" s="19"/>
      <c r="Z118" s="19"/>
      <c r="AA118" s="19"/>
      <c r="AB118" s="19"/>
      <c r="AC118" s="19"/>
      <c r="AD118" s="19"/>
    </row>
    <row r="119" spans="2:30">
      <c r="B119" s="2" t="s">
        <v>125</v>
      </c>
      <c r="C119" s="2" t="s">
        <v>109</v>
      </c>
      <c r="D119" s="2" t="s">
        <v>222</v>
      </c>
      <c r="E119" s="2" t="s">
        <v>359</v>
      </c>
      <c r="F119" s="29" t="str">
        <f>_xlfn.XLOOKUP(B119,'Filter Data'!$A$1:$A$16,'Filter Data'!$M$1:$M$16," ")</f>
        <v>SCR</v>
      </c>
      <c r="G119" s="5">
        <f>SUMIFS('Complete Nutrition Data'!$Q:$Q,'Complete Nutrition Data'!$B:$B,$B119,'Complete Nutrition Data'!$F:$F,$C119,'Complete Nutrition Data'!$G:$G,$D119,'Complete Nutrition Data'!$C:$C,$G$10,'Complete Nutrition Data'!$J:$J,"Indirect")</f>
        <v>45983000</v>
      </c>
      <c r="H119" s="5">
        <f>SUMIFS('Complete Nutrition Data'!$Q:$Q,'Complete Nutrition Data'!$B:$B,$B119,'Complete Nutrition Data'!$F:$F,$C119,'Complete Nutrition Data'!$G:$G,$D119,'Complete Nutrition Data'!$C:$C,$H$10,'Complete Nutrition Data'!$J:$J,"Indirect")</f>
        <v>58347000</v>
      </c>
      <c r="I119" s="5">
        <f>SUMIFS('Complete Nutrition Data'!$Q:$Q,'Complete Nutrition Data'!$B:$B,$B119,'Complete Nutrition Data'!$F:$F,$C119,'Complete Nutrition Data'!$G:$G,$D119,'Complete Nutrition Data'!$C:$C,$I$10,'Complete Nutrition Data'!$J:$J,"Indirect")</f>
        <v>64882000</v>
      </c>
      <c r="J119" s="5">
        <f>SUMIFS('Complete Nutrition Data'!$Q:$Q,'Complete Nutrition Data'!$B:$B,$B119,'Complete Nutrition Data'!$F:$F,$C119,'Complete Nutrition Data'!$G:$G,$D119,'Complete Nutrition Data'!$C:$C,$J$10,'Complete Nutrition Data'!$J:$J,"Indirect")</f>
        <v>70167000</v>
      </c>
      <c r="K119" s="5">
        <f>SUMIFS('Complete Nutrition Data'!$Q:$Q,'Complete Nutrition Data'!$B:$B,$B119,'Complete Nutrition Data'!$F:$F,$C119,'Complete Nutrition Data'!$G:$G,$D119,'Complete Nutrition Data'!$C:$C,$K$10,'Complete Nutrition Data'!$J:$J,"Indirect")</f>
        <v>0</v>
      </c>
      <c r="L119" s="5">
        <f>SUMIFS('Complete Nutrition Data'!$Q:$Q,'Complete Nutrition Data'!$B:$B,$B119,'Complete Nutrition Data'!$F:$F,$C119,'Complete Nutrition Data'!$G:$G,$D119,'Complete Nutrition Data'!$C:$C,$L$10,'Complete Nutrition Data'!$J:$J,"Indirect")</f>
        <v>0</v>
      </c>
      <c r="M119" s="5">
        <f>SUMIFS('Complete Nutrition Data'!$Q:$Q,'Complete Nutrition Data'!$B:$B,$B119,'Complete Nutrition Data'!$F:$F,$C119,'Complete Nutrition Data'!$G:$G,$D119,'Complete Nutrition Data'!$C:$C,$M$10,'Complete Nutrition Data'!$J:$J,"Indirect")</f>
        <v>0</v>
      </c>
      <c r="N119" s="5">
        <f t="shared" si="2"/>
        <v>239379000</v>
      </c>
      <c r="O119" s="5"/>
      <c r="P119" s="19"/>
      <c r="Q119" s="19"/>
      <c r="R119" s="19"/>
      <c r="S119" s="19"/>
      <c r="T119" s="19"/>
      <c r="U119" s="19"/>
      <c r="V119" s="19"/>
      <c r="W119" s="19"/>
      <c r="X119" s="19"/>
      <c r="Y119" s="19"/>
      <c r="Z119" s="19"/>
      <c r="AA119" s="19"/>
      <c r="AB119" s="19"/>
      <c r="AC119" s="19"/>
      <c r="AD119" s="19"/>
    </row>
    <row r="120" spans="2:30">
      <c r="B120" s="2" t="s">
        <v>125</v>
      </c>
      <c r="C120" s="2" t="s">
        <v>109</v>
      </c>
      <c r="D120" s="2" t="s">
        <v>234</v>
      </c>
      <c r="E120" s="2" t="s">
        <v>359</v>
      </c>
      <c r="F120" s="29" t="str">
        <f>_xlfn.XLOOKUP(B120,'Filter Data'!$A$1:$A$16,'Filter Data'!$M$1:$M$16," ")</f>
        <v>SCR</v>
      </c>
      <c r="G120" s="5">
        <f>SUMIFS('Complete Nutrition Data'!$Q:$Q,'Complete Nutrition Data'!$B:$B,$B120,'Complete Nutrition Data'!$F:$F,$C120,'Complete Nutrition Data'!$G:$G,$D120,'Complete Nutrition Data'!$C:$C,$G$10,'Complete Nutrition Data'!$J:$J,"Indirect")</f>
        <v>0</v>
      </c>
      <c r="H120" s="5">
        <f>SUMIFS('Complete Nutrition Data'!$Q:$Q,'Complete Nutrition Data'!$B:$B,$B120,'Complete Nutrition Data'!$F:$F,$C120,'Complete Nutrition Data'!$G:$G,$D120,'Complete Nutrition Data'!$C:$C,$H$10,'Complete Nutrition Data'!$J:$J,"Indirect")</f>
        <v>0</v>
      </c>
      <c r="I120" s="5">
        <f>SUMIFS('Complete Nutrition Data'!$Q:$Q,'Complete Nutrition Data'!$B:$B,$B120,'Complete Nutrition Data'!$F:$F,$C120,'Complete Nutrition Data'!$G:$G,$D120,'Complete Nutrition Data'!$C:$C,$I$10,'Complete Nutrition Data'!$J:$J,"Indirect")</f>
        <v>0</v>
      </c>
      <c r="J120" s="5">
        <f>SUMIFS('Complete Nutrition Data'!$Q:$Q,'Complete Nutrition Data'!$B:$B,$B120,'Complete Nutrition Data'!$F:$F,$C120,'Complete Nutrition Data'!$G:$G,$D120,'Complete Nutrition Data'!$C:$C,$J$10,'Complete Nutrition Data'!$J:$J,"Indirect")</f>
        <v>0</v>
      </c>
      <c r="K120" s="5">
        <f>SUMIFS('Complete Nutrition Data'!$Q:$Q,'Complete Nutrition Data'!$B:$B,$B120,'Complete Nutrition Data'!$F:$F,$C120,'Complete Nutrition Data'!$G:$G,$D120,'Complete Nutrition Data'!$C:$C,$K$10,'Complete Nutrition Data'!$J:$J,"Indirect")</f>
        <v>0</v>
      </c>
      <c r="L120" s="5">
        <f>SUMIFS('Complete Nutrition Data'!$Q:$Q,'Complete Nutrition Data'!$B:$B,$B120,'Complete Nutrition Data'!$F:$F,$C120,'Complete Nutrition Data'!$G:$G,$D120,'Complete Nutrition Data'!$C:$C,$L$10,'Complete Nutrition Data'!$J:$J,"Indirect")</f>
        <v>0</v>
      </c>
      <c r="M120" s="5">
        <f>SUMIFS('Complete Nutrition Data'!$Q:$Q,'Complete Nutrition Data'!$B:$B,$B120,'Complete Nutrition Data'!$F:$F,$C120,'Complete Nutrition Data'!$G:$G,$D120,'Complete Nutrition Data'!$C:$C,$M$10,'Complete Nutrition Data'!$J:$J,"Indirect")</f>
        <v>0</v>
      </c>
      <c r="N120" s="5">
        <f t="shared" si="2"/>
        <v>0</v>
      </c>
      <c r="O120" s="5"/>
      <c r="P120" s="19"/>
      <c r="Q120" s="19"/>
      <c r="R120" s="19"/>
      <c r="S120" s="19"/>
      <c r="T120" s="19"/>
      <c r="U120" s="19"/>
      <c r="V120" s="19"/>
      <c r="W120" s="19"/>
      <c r="X120" s="19"/>
      <c r="Y120" s="19"/>
      <c r="Z120" s="19"/>
      <c r="AA120" s="19"/>
      <c r="AB120" s="19"/>
      <c r="AC120" s="19"/>
      <c r="AD120" s="19"/>
    </row>
    <row r="121" spans="2:30">
      <c r="B121" s="2" t="s">
        <v>125</v>
      </c>
      <c r="C121" s="2" t="s">
        <v>275</v>
      </c>
      <c r="D121" s="2" t="s">
        <v>382</v>
      </c>
      <c r="E121" s="2" t="s">
        <v>359</v>
      </c>
      <c r="F121" s="29" t="str">
        <f>_xlfn.XLOOKUP(B121,'Filter Data'!$A$1:$A$16,'Filter Data'!$M$1:$M$16," ")</f>
        <v>SCR</v>
      </c>
      <c r="G121" s="5">
        <f>SUMIFS('Complete Nutrition Data'!$Q:$Q,'Complete Nutrition Data'!$B:$B,$B121,'Complete Nutrition Data'!$F:$F,$C121,'Complete Nutrition Data'!$G:$G,$D121,'Complete Nutrition Data'!$C:$C,$G$10,'Complete Nutrition Data'!$J:$J,"Indirect")</f>
        <v>0</v>
      </c>
      <c r="H121" s="5">
        <f>SUMIFS('Complete Nutrition Data'!$Q:$Q,'Complete Nutrition Data'!$B:$B,$B121,'Complete Nutrition Data'!$F:$F,$C121,'Complete Nutrition Data'!$G:$G,$D121,'Complete Nutrition Data'!$C:$C,$H$10,'Complete Nutrition Data'!$J:$J,"Indirect")</f>
        <v>0</v>
      </c>
      <c r="I121" s="5">
        <f>SUMIFS('Complete Nutrition Data'!$Q:$Q,'Complete Nutrition Data'!$B:$B,$B121,'Complete Nutrition Data'!$F:$F,$C121,'Complete Nutrition Data'!$G:$G,$D121,'Complete Nutrition Data'!$C:$C,$I$10,'Complete Nutrition Data'!$J:$J,"Indirect")</f>
        <v>0</v>
      </c>
      <c r="J121" s="5">
        <f>SUMIFS('Complete Nutrition Data'!$Q:$Q,'Complete Nutrition Data'!$B:$B,$B121,'Complete Nutrition Data'!$F:$F,$C121,'Complete Nutrition Data'!$G:$G,$D121,'Complete Nutrition Data'!$C:$C,$J$10,'Complete Nutrition Data'!$J:$J,"Indirect")</f>
        <v>0</v>
      </c>
      <c r="K121" s="5">
        <f>SUMIFS('Complete Nutrition Data'!$Q:$Q,'Complete Nutrition Data'!$B:$B,$B121,'Complete Nutrition Data'!$F:$F,$C121,'Complete Nutrition Data'!$G:$G,$D121,'Complete Nutrition Data'!$C:$C,$K$10,'Complete Nutrition Data'!$J:$J,"Indirect")</f>
        <v>0</v>
      </c>
      <c r="L121" s="5">
        <f>SUMIFS('Complete Nutrition Data'!$Q:$Q,'Complete Nutrition Data'!$B:$B,$B121,'Complete Nutrition Data'!$F:$F,$C121,'Complete Nutrition Data'!$G:$G,$D121,'Complete Nutrition Data'!$C:$C,$L$10,'Complete Nutrition Data'!$J:$J,"Indirect")</f>
        <v>0</v>
      </c>
      <c r="M121" s="5">
        <f>SUMIFS('Complete Nutrition Data'!$Q:$Q,'Complete Nutrition Data'!$B:$B,$B121,'Complete Nutrition Data'!$F:$F,$C121,'Complete Nutrition Data'!$G:$G,$D121,'Complete Nutrition Data'!$C:$C,$M$10,'Complete Nutrition Data'!$J:$J,"Indirect")</f>
        <v>0</v>
      </c>
      <c r="N121" s="5">
        <f t="shared" si="2"/>
        <v>0</v>
      </c>
      <c r="O121" s="5"/>
      <c r="P121" s="19"/>
      <c r="Q121" s="19"/>
      <c r="R121" s="19"/>
      <c r="S121" s="19"/>
      <c r="T121" s="19"/>
      <c r="U121" s="19"/>
      <c r="V121" s="19"/>
      <c r="W121" s="19"/>
      <c r="X121" s="19"/>
      <c r="Y121" s="19"/>
      <c r="Z121" s="19"/>
      <c r="AA121" s="19"/>
      <c r="AB121" s="19"/>
      <c r="AC121" s="19"/>
      <c r="AD121" s="19"/>
    </row>
    <row r="122" spans="2:30" ht="27.6">
      <c r="B122" s="2" t="s">
        <v>125</v>
      </c>
      <c r="C122" s="2" t="s">
        <v>232</v>
      </c>
      <c r="D122" s="2" t="s">
        <v>405</v>
      </c>
      <c r="E122" s="2" t="s">
        <v>359</v>
      </c>
      <c r="F122" s="29" t="str">
        <f>_xlfn.XLOOKUP(B122,'Filter Data'!$A$1:$A$16,'Filter Data'!$M$1:$M$16," ")</f>
        <v>SCR</v>
      </c>
      <c r="G122" s="5">
        <f>SUMIFS('Complete Nutrition Data'!$Q:$Q,'Complete Nutrition Data'!$B:$B,$B122,'Complete Nutrition Data'!$F:$F,$C122,'Complete Nutrition Data'!$G:$G,$D122,'Complete Nutrition Data'!$C:$C,$G$10,'Complete Nutrition Data'!$J:$J,"Indirect")</f>
        <v>0</v>
      </c>
      <c r="H122" s="5">
        <f>SUMIFS('Complete Nutrition Data'!$Q:$Q,'Complete Nutrition Data'!$B:$B,$B122,'Complete Nutrition Data'!$F:$F,$C122,'Complete Nutrition Data'!$G:$G,$D122,'Complete Nutrition Data'!$C:$C,$H$10,'Complete Nutrition Data'!$J:$J,"Indirect")</f>
        <v>0</v>
      </c>
      <c r="I122" s="5">
        <f>SUMIFS('Complete Nutrition Data'!$Q:$Q,'Complete Nutrition Data'!$B:$B,$B122,'Complete Nutrition Data'!$F:$F,$C122,'Complete Nutrition Data'!$G:$G,$D122,'Complete Nutrition Data'!$C:$C,$I$10,'Complete Nutrition Data'!$J:$J,"Indirect")</f>
        <v>0</v>
      </c>
      <c r="J122" s="5">
        <f>SUMIFS('Complete Nutrition Data'!$Q:$Q,'Complete Nutrition Data'!$B:$B,$B122,'Complete Nutrition Data'!$F:$F,$C122,'Complete Nutrition Data'!$G:$G,$D122,'Complete Nutrition Data'!$C:$C,$J$10,'Complete Nutrition Data'!$J:$J,"Indirect")</f>
        <v>0</v>
      </c>
      <c r="K122" s="5">
        <f>SUMIFS('Complete Nutrition Data'!$Q:$Q,'Complete Nutrition Data'!$B:$B,$B122,'Complete Nutrition Data'!$F:$F,$C122,'Complete Nutrition Data'!$G:$G,$D122,'Complete Nutrition Data'!$C:$C,$K$10,'Complete Nutrition Data'!$J:$J,"Indirect")</f>
        <v>0</v>
      </c>
      <c r="L122" s="5">
        <f>SUMIFS('Complete Nutrition Data'!$Q:$Q,'Complete Nutrition Data'!$B:$B,$B122,'Complete Nutrition Data'!$F:$F,$C122,'Complete Nutrition Data'!$G:$G,$D122,'Complete Nutrition Data'!$C:$C,$L$10,'Complete Nutrition Data'!$J:$J,"Indirect")</f>
        <v>0</v>
      </c>
      <c r="M122" s="5">
        <f>SUMIFS('Complete Nutrition Data'!$Q:$Q,'Complete Nutrition Data'!$B:$B,$B122,'Complete Nutrition Data'!$F:$F,$C122,'Complete Nutrition Data'!$G:$G,$D122,'Complete Nutrition Data'!$C:$C,$M$10,'Complete Nutrition Data'!$J:$J,"Indirect")</f>
        <v>0</v>
      </c>
      <c r="N122" s="5">
        <f t="shared" si="2"/>
        <v>0</v>
      </c>
      <c r="O122" s="5"/>
      <c r="P122" s="19"/>
      <c r="Q122" s="19"/>
      <c r="R122" s="19"/>
      <c r="S122" s="19"/>
      <c r="T122" s="19"/>
      <c r="U122" s="19"/>
      <c r="V122" s="19"/>
      <c r="W122" s="19"/>
      <c r="X122" s="19"/>
      <c r="Y122" s="19"/>
      <c r="Z122" s="19"/>
      <c r="AA122" s="19"/>
      <c r="AB122" s="19"/>
      <c r="AC122" s="19"/>
      <c r="AD122" s="19"/>
    </row>
    <row r="123" spans="2:30">
      <c r="B123" s="2" t="s">
        <v>125</v>
      </c>
      <c r="C123" s="2" t="s">
        <v>232</v>
      </c>
      <c r="D123" s="2" t="s">
        <v>312</v>
      </c>
      <c r="E123" s="2" t="s">
        <v>359</v>
      </c>
      <c r="F123" s="29" t="str">
        <f>_xlfn.XLOOKUP(B123,'Filter Data'!$A$1:$A$16,'Filter Data'!$M$1:$M$16," ")</f>
        <v>SCR</v>
      </c>
      <c r="G123" s="5">
        <f>SUMIFS('Complete Nutrition Data'!$Q:$Q,'Complete Nutrition Data'!$B:$B,$B123,'Complete Nutrition Data'!$F:$F,$C123,'Complete Nutrition Data'!$G:$G,$D123,'Complete Nutrition Data'!$C:$C,$G$10,'Complete Nutrition Data'!$J:$J,"Indirect")</f>
        <v>0</v>
      </c>
      <c r="H123" s="5">
        <f>SUMIFS('Complete Nutrition Data'!$Q:$Q,'Complete Nutrition Data'!$B:$B,$B123,'Complete Nutrition Data'!$F:$F,$C123,'Complete Nutrition Data'!$G:$G,$D123,'Complete Nutrition Data'!$C:$C,$H$10,'Complete Nutrition Data'!$J:$J,"Indirect")</f>
        <v>0</v>
      </c>
      <c r="I123" s="5">
        <f>SUMIFS('Complete Nutrition Data'!$Q:$Q,'Complete Nutrition Data'!$B:$B,$B123,'Complete Nutrition Data'!$F:$F,$C123,'Complete Nutrition Data'!$G:$G,$D123,'Complete Nutrition Data'!$C:$C,$I$10,'Complete Nutrition Data'!$J:$J,"Indirect")</f>
        <v>0</v>
      </c>
      <c r="J123" s="5">
        <f>SUMIFS('Complete Nutrition Data'!$Q:$Q,'Complete Nutrition Data'!$B:$B,$B123,'Complete Nutrition Data'!$F:$F,$C123,'Complete Nutrition Data'!$G:$G,$D123,'Complete Nutrition Data'!$C:$C,$J$10,'Complete Nutrition Data'!$J:$J,"Indirect")</f>
        <v>0</v>
      </c>
      <c r="K123" s="5">
        <f>SUMIFS('Complete Nutrition Data'!$Q:$Q,'Complete Nutrition Data'!$B:$B,$B123,'Complete Nutrition Data'!$F:$F,$C123,'Complete Nutrition Data'!$G:$G,$D123,'Complete Nutrition Data'!$C:$C,$K$10,'Complete Nutrition Data'!$J:$J,"Indirect")</f>
        <v>0</v>
      </c>
      <c r="L123" s="5">
        <f>SUMIFS('Complete Nutrition Data'!$Q:$Q,'Complete Nutrition Data'!$B:$B,$B123,'Complete Nutrition Data'!$F:$F,$C123,'Complete Nutrition Data'!$G:$G,$D123,'Complete Nutrition Data'!$C:$C,$L$10,'Complete Nutrition Data'!$J:$J,"Indirect")</f>
        <v>0</v>
      </c>
      <c r="M123" s="5">
        <f>SUMIFS('Complete Nutrition Data'!$Q:$Q,'Complete Nutrition Data'!$B:$B,$B123,'Complete Nutrition Data'!$F:$F,$C123,'Complete Nutrition Data'!$G:$G,$D123,'Complete Nutrition Data'!$C:$C,$M$10,'Complete Nutrition Data'!$J:$J,"Indirect")</f>
        <v>0</v>
      </c>
      <c r="N123" s="5">
        <f t="shared" si="2"/>
        <v>0</v>
      </c>
      <c r="O123" s="5"/>
      <c r="P123" s="19"/>
      <c r="Q123" s="19"/>
      <c r="R123" s="19"/>
      <c r="S123" s="19"/>
      <c r="T123" s="19"/>
      <c r="U123" s="19"/>
      <c r="V123" s="19"/>
      <c r="W123" s="19"/>
      <c r="X123" s="19"/>
      <c r="Y123" s="19"/>
      <c r="Z123" s="19"/>
      <c r="AA123" s="19"/>
      <c r="AB123" s="19"/>
      <c r="AC123" s="19"/>
      <c r="AD123" s="19"/>
    </row>
    <row r="124" spans="2:30">
      <c r="B124" s="2" t="s">
        <v>125</v>
      </c>
      <c r="C124" s="2" t="s">
        <v>187</v>
      </c>
      <c r="D124" s="2" t="s">
        <v>353</v>
      </c>
      <c r="E124" s="2" t="s">
        <v>359</v>
      </c>
      <c r="F124" s="29" t="str">
        <f>_xlfn.XLOOKUP(B124,'Filter Data'!$A$1:$A$16,'Filter Data'!$M$1:$M$16," ")</f>
        <v>SCR</v>
      </c>
      <c r="G124" s="5">
        <f>SUMIFS('Complete Nutrition Data'!$Q:$Q,'Complete Nutrition Data'!$B:$B,$B124,'Complete Nutrition Data'!$F:$F,$C124,'Complete Nutrition Data'!$G:$G,$D124,'Complete Nutrition Data'!$C:$C,$G$10,'Complete Nutrition Data'!$J:$J,"Indirect")</f>
        <v>0</v>
      </c>
      <c r="H124" s="5">
        <f>SUMIFS('Complete Nutrition Data'!$Q:$Q,'Complete Nutrition Data'!$B:$B,$B124,'Complete Nutrition Data'!$F:$F,$C124,'Complete Nutrition Data'!$G:$G,$D124,'Complete Nutrition Data'!$C:$C,$H$10,'Complete Nutrition Data'!$J:$J,"Indirect")</f>
        <v>0</v>
      </c>
      <c r="I124" s="5">
        <f>SUMIFS('Complete Nutrition Data'!$Q:$Q,'Complete Nutrition Data'!$B:$B,$B124,'Complete Nutrition Data'!$F:$F,$C124,'Complete Nutrition Data'!$G:$G,$D124,'Complete Nutrition Data'!$C:$C,$I$10,'Complete Nutrition Data'!$J:$J,"Indirect")</f>
        <v>0</v>
      </c>
      <c r="J124" s="5">
        <f>SUMIFS('Complete Nutrition Data'!$Q:$Q,'Complete Nutrition Data'!$B:$B,$B124,'Complete Nutrition Data'!$F:$F,$C124,'Complete Nutrition Data'!$G:$G,$D124,'Complete Nutrition Data'!$C:$C,$J$10,'Complete Nutrition Data'!$J:$J,"Indirect")</f>
        <v>0</v>
      </c>
      <c r="K124" s="5">
        <f>SUMIFS('Complete Nutrition Data'!$Q:$Q,'Complete Nutrition Data'!$B:$B,$B124,'Complete Nutrition Data'!$F:$F,$C124,'Complete Nutrition Data'!$G:$G,$D124,'Complete Nutrition Data'!$C:$C,$K$10,'Complete Nutrition Data'!$J:$J,"Indirect")</f>
        <v>0</v>
      </c>
      <c r="L124" s="5">
        <f>SUMIFS('Complete Nutrition Data'!$Q:$Q,'Complete Nutrition Data'!$B:$B,$B124,'Complete Nutrition Data'!$F:$F,$C124,'Complete Nutrition Data'!$G:$G,$D124,'Complete Nutrition Data'!$C:$C,$L$10,'Complete Nutrition Data'!$J:$J,"Indirect")</f>
        <v>0</v>
      </c>
      <c r="M124" s="5">
        <f>SUMIFS('Complete Nutrition Data'!$Q:$Q,'Complete Nutrition Data'!$B:$B,$B124,'Complete Nutrition Data'!$F:$F,$C124,'Complete Nutrition Data'!$G:$G,$D124,'Complete Nutrition Data'!$C:$C,$M$10,'Complete Nutrition Data'!$J:$J,"Indirect")</f>
        <v>0</v>
      </c>
      <c r="N124" s="5">
        <f t="shared" si="2"/>
        <v>0</v>
      </c>
      <c r="O124" s="5"/>
      <c r="P124" s="19"/>
      <c r="Q124" s="19"/>
      <c r="R124" s="19"/>
      <c r="S124" s="19"/>
      <c r="T124" s="19"/>
      <c r="U124" s="19"/>
      <c r="V124" s="19"/>
      <c r="W124" s="19"/>
      <c r="X124" s="19"/>
      <c r="Y124" s="19"/>
      <c r="Z124" s="19"/>
      <c r="AA124" s="19"/>
      <c r="AB124" s="19"/>
      <c r="AC124" s="19"/>
      <c r="AD124" s="19"/>
    </row>
    <row r="125" spans="2:30">
      <c r="B125" s="2" t="s">
        <v>125</v>
      </c>
      <c r="C125" s="2" t="s">
        <v>187</v>
      </c>
      <c r="D125" s="2" t="s">
        <v>382</v>
      </c>
      <c r="E125" s="2" t="s">
        <v>359</v>
      </c>
      <c r="F125" s="29" t="str">
        <f>_xlfn.XLOOKUP(B125,'Filter Data'!$A$1:$A$16,'Filter Data'!$M$1:$M$16," ")</f>
        <v>SCR</v>
      </c>
      <c r="G125" s="5">
        <f>SUMIFS('Complete Nutrition Data'!$Q:$Q,'Complete Nutrition Data'!$B:$B,$B125,'Complete Nutrition Data'!$F:$F,$C125,'Complete Nutrition Data'!$G:$G,$D125,'Complete Nutrition Data'!$C:$C,$G$10,'Complete Nutrition Data'!$J:$J,"Indirect")</f>
        <v>0</v>
      </c>
      <c r="H125" s="5">
        <f>SUMIFS('Complete Nutrition Data'!$Q:$Q,'Complete Nutrition Data'!$B:$B,$B125,'Complete Nutrition Data'!$F:$F,$C125,'Complete Nutrition Data'!$G:$G,$D125,'Complete Nutrition Data'!$C:$C,$H$10,'Complete Nutrition Data'!$J:$J,"Indirect")</f>
        <v>0</v>
      </c>
      <c r="I125" s="5">
        <f>SUMIFS('Complete Nutrition Data'!$Q:$Q,'Complete Nutrition Data'!$B:$B,$B125,'Complete Nutrition Data'!$F:$F,$C125,'Complete Nutrition Data'!$G:$G,$D125,'Complete Nutrition Data'!$C:$C,$I$10,'Complete Nutrition Data'!$J:$J,"Indirect")</f>
        <v>0</v>
      </c>
      <c r="J125" s="5">
        <f>SUMIFS('Complete Nutrition Data'!$Q:$Q,'Complete Nutrition Data'!$B:$B,$B125,'Complete Nutrition Data'!$F:$F,$C125,'Complete Nutrition Data'!$G:$G,$D125,'Complete Nutrition Data'!$C:$C,$J$10,'Complete Nutrition Data'!$J:$J,"Indirect")</f>
        <v>0</v>
      </c>
      <c r="K125" s="5">
        <f>SUMIFS('Complete Nutrition Data'!$Q:$Q,'Complete Nutrition Data'!$B:$B,$B125,'Complete Nutrition Data'!$F:$F,$C125,'Complete Nutrition Data'!$G:$G,$D125,'Complete Nutrition Data'!$C:$C,$K$10,'Complete Nutrition Data'!$J:$J,"Indirect")</f>
        <v>0</v>
      </c>
      <c r="L125" s="5">
        <f>SUMIFS('Complete Nutrition Data'!$Q:$Q,'Complete Nutrition Data'!$B:$B,$B125,'Complete Nutrition Data'!$F:$F,$C125,'Complete Nutrition Data'!$G:$G,$D125,'Complete Nutrition Data'!$C:$C,$L$10,'Complete Nutrition Data'!$J:$J,"Indirect")</f>
        <v>0</v>
      </c>
      <c r="M125" s="5">
        <f>SUMIFS('Complete Nutrition Data'!$Q:$Q,'Complete Nutrition Data'!$B:$B,$B125,'Complete Nutrition Data'!$F:$F,$C125,'Complete Nutrition Data'!$G:$G,$D125,'Complete Nutrition Data'!$C:$C,$M$10,'Complete Nutrition Data'!$J:$J,"Indirect")</f>
        <v>0</v>
      </c>
      <c r="N125" s="5">
        <f t="shared" si="2"/>
        <v>0</v>
      </c>
      <c r="O125" s="5"/>
      <c r="P125" s="19"/>
      <c r="Q125" s="19"/>
      <c r="R125" s="19"/>
      <c r="S125" s="19"/>
      <c r="T125" s="19"/>
      <c r="U125" s="19"/>
      <c r="V125" s="19"/>
      <c r="W125" s="19"/>
      <c r="X125" s="19"/>
      <c r="Y125" s="19"/>
      <c r="Z125" s="19"/>
      <c r="AA125" s="19"/>
      <c r="AB125" s="19"/>
      <c r="AC125" s="19"/>
      <c r="AD125" s="19"/>
    </row>
    <row r="126" spans="2:30">
      <c r="B126" s="2" t="s">
        <v>125</v>
      </c>
      <c r="C126" s="2" t="s">
        <v>187</v>
      </c>
      <c r="D126" s="2" t="s">
        <v>234</v>
      </c>
      <c r="E126" s="2" t="s">
        <v>359</v>
      </c>
      <c r="F126" s="29" t="str">
        <f>_xlfn.XLOOKUP(B126,'Filter Data'!$A$1:$A$16,'Filter Data'!$M$1:$M$16," ")</f>
        <v>SCR</v>
      </c>
      <c r="G126" s="5">
        <f>SUMIFS('Complete Nutrition Data'!$Q:$Q,'Complete Nutrition Data'!$B:$B,$B126,'Complete Nutrition Data'!$F:$F,$C126,'Complete Nutrition Data'!$G:$G,$D126,'Complete Nutrition Data'!$C:$C,$G$10,'Complete Nutrition Data'!$J:$J,"Indirect")</f>
        <v>0</v>
      </c>
      <c r="H126" s="5">
        <f>SUMIFS('Complete Nutrition Data'!$Q:$Q,'Complete Nutrition Data'!$B:$B,$B126,'Complete Nutrition Data'!$F:$F,$C126,'Complete Nutrition Data'!$G:$G,$D126,'Complete Nutrition Data'!$C:$C,$H$10,'Complete Nutrition Data'!$J:$J,"Indirect")</f>
        <v>0</v>
      </c>
      <c r="I126" s="5">
        <f>SUMIFS('Complete Nutrition Data'!$Q:$Q,'Complete Nutrition Data'!$B:$B,$B126,'Complete Nutrition Data'!$F:$F,$C126,'Complete Nutrition Data'!$G:$G,$D126,'Complete Nutrition Data'!$C:$C,$I$10,'Complete Nutrition Data'!$J:$J,"Indirect")</f>
        <v>0</v>
      </c>
      <c r="J126" s="5">
        <f>SUMIFS('Complete Nutrition Data'!$Q:$Q,'Complete Nutrition Data'!$B:$B,$B126,'Complete Nutrition Data'!$F:$F,$C126,'Complete Nutrition Data'!$G:$G,$D126,'Complete Nutrition Data'!$C:$C,$J$10,'Complete Nutrition Data'!$J:$J,"Indirect")</f>
        <v>0</v>
      </c>
      <c r="K126" s="5">
        <f>SUMIFS('Complete Nutrition Data'!$Q:$Q,'Complete Nutrition Data'!$B:$B,$B126,'Complete Nutrition Data'!$F:$F,$C126,'Complete Nutrition Data'!$G:$G,$D126,'Complete Nutrition Data'!$C:$C,$K$10,'Complete Nutrition Data'!$J:$J,"Indirect")</f>
        <v>0</v>
      </c>
      <c r="L126" s="5">
        <f>SUMIFS('Complete Nutrition Data'!$Q:$Q,'Complete Nutrition Data'!$B:$B,$B126,'Complete Nutrition Data'!$F:$F,$C126,'Complete Nutrition Data'!$G:$G,$D126,'Complete Nutrition Data'!$C:$C,$L$10,'Complete Nutrition Data'!$J:$J,"Indirect")</f>
        <v>0</v>
      </c>
      <c r="M126" s="5">
        <f>SUMIFS('Complete Nutrition Data'!$Q:$Q,'Complete Nutrition Data'!$B:$B,$B126,'Complete Nutrition Data'!$F:$F,$C126,'Complete Nutrition Data'!$G:$G,$D126,'Complete Nutrition Data'!$C:$C,$M$10,'Complete Nutrition Data'!$J:$J,"Indirect")</f>
        <v>0</v>
      </c>
      <c r="N126" s="5">
        <f t="shared" si="2"/>
        <v>0</v>
      </c>
      <c r="O126" s="5"/>
      <c r="P126" s="19"/>
      <c r="Q126" s="19"/>
      <c r="R126" s="19"/>
      <c r="S126" s="19"/>
      <c r="T126" s="19"/>
      <c r="U126" s="19"/>
      <c r="V126" s="19"/>
      <c r="W126" s="19"/>
      <c r="X126" s="19"/>
      <c r="Y126" s="19"/>
      <c r="Z126" s="19"/>
      <c r="AA126" s="19"/>
      <c r="AB126" s="19"/>
      <c r="AC126" s="19"/>
      <c r="AD126" s="19"/>
    </row>
    <row r="127" spans="2:30">
      <c r="B127" s="2" t="s">
        <v>125</v>
      </c>
      <c r="C127" s="2" t="s">
        <v>233</v>
      </c>
      <c r="D127" s="2" t="s">
        <v>356</v>
      </c>
      <c r="E127" s="2" t="s">
        <v>359</v>
      </c>
      <c r="F127" s="29" t="str">
        <f>_xlfn.XLOOKUP(B127,'Filter Data'!$A$1:$A$16,'Filter Data'!$M$1:$M$16," ")</f>
        <v>SCR</v>
      </c>
      <c r="G127" s="5">
        <f>SUMIFS('Complete Nutrition Data'!$Q:$Q,'Complete Nutrition Data'!$B:$B,$B127,'Complete Nutrition Data'!$F:$F,$C127,'Complete Nutrition Data'!$G:$G,$D127,'Complete Nutrition Data'!$C:$C,$G$10,'Complete Nutrition Data'!$J:$J,"Indirect")</f>
        <v>0</v>
      </c>
      <c r="H127" s="5">
        <f>SUMIFS('Complete Nutrition Data'!$Q:$Q,'Complete Nutrition Data'!$B:$B,$B127,'Complete Nutrition Data'!$F:$F,$C127,'Complete Nutrition Data'!$G:$G,$D127,'Complete Nutrition Data'!$C:$C,$H$10,'Complete Nutrition Data'!$J:$J,"Indirect")</f>
        <v>0</v>
      </c>
      <c r="I127" s="5">
        <f>SUMIFS('Complete Nutrition Data'!$Q:$Q,'Complete Nutrition Data'!$B:$B,$B127,'Complete Nutrition Data'!$F:$F,$C127,'Complete Nutrition Data'!$G:$G,$D127,'Complete Nutrition Data'!$C:$C,$I$10,'Complete Nutrition Data'!$J:$J,"Indirect")</f>
        <v>0</v>
      </c>
      <c r="J127" s="5">
        <f>SUMIFS('Complete Nutrition Data'!$Q:$Q,'Complete Nutrition Data'!$B:$B,$B127,'Complete Nutrition Data'!$F:$F,$C127,'Complete Nutrition Data'!$G:$G,$D127,'Complete Nutrition Data'!$C:$C,$J$10,'Complete Nutrition Data'!$J:$J,"Indirect")</f>
        <v>0</v>
      </c>
      <c r="K127" s="5">
        <f>SUMIFS('Complete Nutrition Data'!$Q:$Q,'Complete Nutrition Data'!$B:$B,$B127,'Complete Nutrition Data'!$F:$F,$C127,'Complete Nutrition Data'!$G:$G,$D127,'Complete Nutrition Data'!$C:$C,$K$10,'Complete Nutrition Data'!$J:$J,"Indirect")</f>
        <v>0</v>
      </c>
      <c r="L127" s="5">
        <f>SUMIFS('Complete Nutrition Data'!$Q:$Q,'Complete Nutrition Data'!$B:$B,$B127,'Complete Nutrition Data'!$F:$F,$C127,'Complete Nutrition Data'!$G:$G,$D127,'Complete Nutrition Data'!$C:$C,$L$10,'Complete Nutrition Data'!$J:$J,"Indirect")</f>
        <v>0</v>
      </c>
      <c r="M127" s="5">
        <f>SUMIFS('Complete Nutrition Data'!$Q:$Q,'Complete Nutrition Data'!$B:$B,$B127,'Complete Nutrition Data'!$F:$F,$C127,'Complete Nutrition Data'!$G:$G,$D127,'Complete Nutrition Data'!$C:$C,$M$10,'Complete Nutrition Data'!$J:$J,"Indirect")</f>
        <v>0</v>
      </c>
      <c r="N127" s="5">
        <f t="shared" si="2"/>
        <v>0</v>
      </c>
      <c r="O127" s="5"/>
      <c r="P127" s="19"/>
      <c r="Q127" s="19"/>
      <c r="R127" s="19"/>
      <c r="S127" s="19"/>
      <c r="T127" s="19"/>
      <c r="U127" s="19"/>
      <c r="V127" s="19"/>
      <c r="W127" s="19"/>
      <c r="X127" s="19"/>
      <c r="Y127" s="19"/>
      <c r="Z127" s="19"/>
      <c r="AA127" s="19"/>
      <c r="AB127" s="19"/>
      <c r="AC127" s="19"/>
      <c r="AD127" s="19"/>
    </row>
    <row r="128" spans="2:30">
      <c r="B128" s="2" t="s">
        <v>125</v>
      </c>
      <c r="C128" s="2" t="s">
        <v>229</v>
      </c>
      <c r="D128" s="2" t="s">
        <v>350</v>
      </c>
      <c r="E128" s="2" t="s">
        <v>359</v>
      </c>
      <c r="F128" s="29" t="str">
        <f>_xlfn.XLOOKUP(B128,'Filter Data'!$A$1:$A$16,'Filter Data'!$M$1:$M$16," ")</f>
        <v>SCR</v>
      </c>
      <c r="G128" s="5">
        <f>SUMIFS('Complete Nutrition Data'!$Q:$Q,'Complete Nutrition Data'!$B:$B,$B128,'Complete Nutrition Data'!$F:$F,$C128,'Complete Nutrition Data'!$G:$G,$D128,'Complete Nutrition Data'!$C:$C,$G$10,'Complete Nutrition Data'!$J:$J,"Indirect")</f>
        <v>0</v>
      </c>
      <c r="H128" s="5">
        <f>SUMIFS('Complete Nutrition Data'!$Q:$Q,'Complete Nutrition Data'!$B:$B,$B128,'Complete Nutrition Data'!$F:$F,$C128,'Complete Nutrition Data'!$G:$G,$D128,'Complete Nutrition Data'!$C:$C,$H$10,'Complete Nutrition Data'!$J:$J,"Indirect")</f>
        <v>0</v>
      </c>
      <c r="I128" s="5">
        <f>SUMIFS('Complete Nutrition Data'!$Q:$Q,'Complete Nutrition Data'!$B:$B,$B128,'Complete Nutrition Data'!$F:$F,$C128,'Complete Nutrition Data'!$G:$G,$D128,'Complete Nutrition Data'!$C:$C,$I$10,'Complete Nutrition Data'!$J:$J,"Indirect")</f>
        <v>0</v>
      </c>
      <c r="J128" s="5">
        <f>SUMIFS('Complete Nutrition Data'!$Q:$Q,'Complete Nutrition Data'!$B:$B,$B128,'Complete Nutrition Data'!$F:$F,$C128,'Complete Nutrition Data'!$G:$G,$D128,'Complete Nutrition Data'!$C:$C,$J$10,'Complete Nutrition Data'!$J:$J,"Indirect")</f>
        <v>0</v>
      </c>
      <c r="K128" s="5">
        <f>SUMIFS('Complete Nutrition Data'!$Q:$Q,'Complete Nutrition Data'!$B:$B,$B128,'Complete Nutrition Data'!$F:$F,$C128,'Complete Nutrition Data'!$G:$G,$D128,'Complete Nutrition Data'!$C:$C,$K$10,'Complete Nutrition Data'!$J:$J,"Indirect")</f>
        <v>0</v>
      </c>
      <c r="L128" s="5">
        <f>SUMIFS('Complete Nutrition Data'!$Q:$Q,'Complete Nutrition Data'!$B:$B,$B128,'Complete Nutrition Data'!$F:$F,$C128,'Complete Nutrition Data'!$G:$G,$D128,'Complete Nutrition Data'!$C:$C,$L$10,'Complete Nutrition Data'!$J:$J,"Indirect")</f>
        <v>0</v>
      </c>
      <c r="M128" s="5">
        <f>SUMIFS('Complete Nutrition Data'!$Q:$Q,'Complete Nutrition Data'!$B:$B,$B128,'Complete Nutrition Data'!$F:$F,$C128,'Complete Nutrition Data'!$G:$G,$D128,'Complete Nutrition Data'!$C:$C,$M$10,'Complete Nutrition Data'!$J:$J,"Indirect")</f>
        <v>0</v>
      </c>
      <c r="N128" s="5">
        <f t="shared" si="2"/>
        <v>0</v>
      </c>
      <c r="O128" s="5"/>
      <c r="P128" s="19"/>
      <c r="Q128" s="19"/>
      <c r="R128" s="19"/>
      <c r="S128" s="19"/>
      <c r="T128" s="19"/>
      <c r="U128" s="19"/>
      <c r="V128" s="19"/>
      <c r="W128" s="19"/>
      <c r="X128" s="19"/>
      <c r="Y128" s="19"/>
      <c r="Z128" s="19"/>
      <c r="AA128" s="19"/>
      <c r="AB128" s="19"/>
      <c r="AC128" s="19"/>
      <c r="AD128" s="19"/>
    </row>
    <row r="129" spans="2:30">
      <c r="B129" s="2" t="s">
        <v>125</v>
      </c>
      <c r="C129" s="2" t="s">
        <v>229</v>
      </c>
      <c r="D129" s="2" t="s">
        <v>351</v>
      </c>
      <c r="E129" s="2" t="s">
        <v>359</v>
      </c>
      <c r="F129" s="29" t="str">
        <f>_xlfn.XLOOKUP(B129,'Filter Data'!$A$1:$A$16,'Filter Data'!$M$1:$M$16," ")</f>
        <v>SCR</v>
      </c>
      <c r="G129" s="5">
        <f>SUMIFS('Complete Nutrition Data'!$Q:$Q,'Complete Nutrition Data'!$B:$B,$B129,'Complete Nutrition Data'!$F:$F,$C129,'Complete Nutrition Data'!$G:$G,$D129,'Complete Nutrition Data'!$C:$C,$G$10,'Complete Nutrition Data'!$J:$J,"Indirect")</f>
        <v>0</v>
      </c>
      <c r="H129" s="5">
        <f>SUMIFS('Complete Nutrition Data'!$Q:$Q,'Complete Nutrition Data'!$B:$B,$B129,'Complete Nutrition Data'!$F:$F,$C129,'Complete Nutrition Data'!$G:$G,$D129,'Complete Nutrition Data'!$C:$C,$H$10,'Complete Nutrition Data'!$J:$J,"Indirect")</f>
        <v>0</v>
      </c>
      <c r="I129" s="5">
        <f>SUMIFS('Complete Nutrition Data'!$Q:$Q,'Complete Nutrition Data'!$B:$B,$B129,'Complete Nutrition Data'!$F:$F,$C129,'Complete Nutrition Data'!$G:$G,$D129,'Complete Nutrition Data'!$C:$C,$I$10,'Complete Nutrition Data'!$J:$J,"Indirect")</f>
        <v>0</v>
      </c>
      <c r="J129" s="5">
        <f>SUMIFS('Complete Nutrition Data'!$Q:$Q,'Complete Nutrition Data'!$B:$B,$B129,'Complete Nutrition Data'!$F:$F,$C129,'Complete Nutrition Data'!$G:$G,$D129,'Complete Nutrition Data'!$C:$C,$J$10,'Complete Nutrition Data'!$J:$J,"Indirect")</f>
        <v>0</v>
      </c>
      <c r="K129" s="5">
        <f>SUMIFS('Complete Nutrition Data'!$Q:$Q,'Complete Nutrition Data'!$B:$B,$B129,'Complete Nutrition Data'!$F:$F,$C129,'Complete Nutrition Data'!$G:$G,$D129,'Complete Nutrition Data'!$C:$C,$K$10,'Complete Nutrition Data'!$J:$J,"Indirect")</f>
        <v>0</v>
      </c>
      <c r="L129" s="5">
        <f>SUMIFS('Complete Nutrition Data'!$Q:$Q,'Complete Nutrition Data'!$B:$B,$B129,'Complete Nutrition Data'!$F:$F,$C129,'Complete Nutrition Data'!$G:$G,$D129,'Complete Nutrition Data'!$C:$C,$L$10,'Complete Nutrition Data'!$J:$J,"Indirect")</f>
        <v>0</v>
      </c>
      <c r="M129" s="5">
        <f>SUMIFS('Complete Nutrition Data'!$Q:$Q,'Complete Nutrition Data'!$B:$B,$B129,'Complete Nutrition Data'!$F:$F,$C129,'Complete Nutrition Data'!$G:$G,$D129,'Complete Nutrition Data'!$C:$C,$M$10,'Complete Nutrition Data'!$J:$J,"Indirect")</f>
        <v>0</v>
      </c>
      <c r="N129" s="5">
        <f t="shared" si="2"/>
        <v>0</v>
      </c>
      <c r="O129" s="5"/>
      <c r="P129" s="19"/>
      <c r="Q129" s="19"/>
      <c r="R129" s="19"/>
      <c r="S129" s="19"/>
      <c r="T129" s="19"/>
      <c r="U129" s="19"/>
      <c r="V129" s="19"/>
      <c r="W129" s="19"/>
      <c r="X129" s="19"/>
      <c r="Y129" s="19"/>
      <c r="Z129" s="19"/>
      <c r="AA129" s="19"/>
      <c r="AB129" s="19"/>
      <c r="AC129" s="19"/>
      <c r="AD129" s="19"/>
    </row>
    <row r="130" spans="2:30">
      <c r="B130" s="2" t="s">
        <v>125</v>
      </c>
      <c r="C130" s="2" t="s">
        <v>229</v>
      </c>
      <c r="D130" s="2" t="s">
        <v>349</v>
      </c>
      <c r="E130" s="2" t="s">
        <v>359</v>
      </c>
      <c r="F130" s="29" t="str">
        <f>_xlfn.XLOOKUP(B130,'Filter Data'!$A$1:$A$16,'Filter Data'!$M$1:$M$16," ")</f>
        <v>SCR</v>
      </c>
      <c r="G130" s="5">
        <f>SUMIFS('Complete Nutrition Data'!$Q:$Q,'Complete Nutrition Data'!$B:$B,$B130,'Complete Nutrition Data'!$F:$F,$C130,'Complete Nutrition Data'!$G:$G,$D130,'Complete Nutrition Data'!$C:$C,$G$10,'Complete Nutrition Data'!$J:$J,"Indirect")</f>
        <v>0</v>
      </c>
      <c r="H130" s="5">
        <f>SUMIFS('Complete Nutrition Data'!$Q:$Q,'Complete Nutrition Data'!$B:$B,$B130,'Complete Nutrition Data'!$F:$F,$C130,'Complete Nutrition Data'!$G:$G,$D130,'Complete Nutrition Data'!$C:$C,$H$10,'Complete Nutrition Data'!$J:$J,"Indirect")</f>
        <v>0</v>
      </c>
      <c r="I130" s="5">
        <f>SUMIFS('Complete Nutrition Data'!$Q:$Q,'Complete Nutrition Data'!$B:$B,$B130,'Complete Nutrition Data'!$F:$F,$C130,'Complete Nutrition Data'!$G:$G,$D130,'Complete Nutrition Data'!$C:$C,$I$10,'Complete Nutrition Data'!$J:$J,"Indirect")</f>
        <v>0</v>
      </c>
      <c r="J130" s="5">
        <f>SUMIFS('Complete Nutrition Data'!$Q:$Q,'Complete Nutrition Data'!$B:$B,$B130,'Complete Nutrition Data'!$F:$F,$C130,'Complete Nutrition Data'!$G:$G,$D130,'Complete Nutrition Data'!$C:$C,$J$10,'Complete Nutrition Data'!$J:$J,"Indirect")</f>
        <v>0</v>
      </c>
      <c r="K130" s="5">
        <f>SUMIFS('Complete Nutrition Data'!$Q:$Q,'Complete Nutrition Data'!$B:$B,$B130,'Complete Nutrition Data'!$F:$F,$C130,'Complete Nutrition Data'!$G:$G,$D130,'Complete Nutrition Data'!$C:$C,$K$10,'Complete Nutrition Data'!$J:$J,"Indirect")</f>
        <v>0</v>
      </c>
      <c r="L130" s="5">
        <f>SUMIFS('Complete Nutrition Data'!$Q:$Q,'Complete Nutrition Data'!$B:$B,$B130,'Complete Nutrition Data'!$F:$F,$C130,'Complete Nutrition Data'!$G:$G,$D130,'Complete Nutrition Data'!$C:$C,$L$10,'Complete Nutrition Data'!$J:$J,"Indirect")</f>
        <v>0</v>
      </c>
      <c r="M130" s="5">
        <f>SUMIFS('Complete Nutrition Data'!$Q:$Q,'Complete Nutrition Data'!$B:$B,$B130,'Complete Nutrition Data'!$F:$F,$C130,'Complete Nutrition Data'!$G:$G,$D130,'Complete Nutrition Data'!$C:$C,$M$10,'Complete Nutrition Data'!$J:$J,"Indirect")</f>
        <v>0</v>
      </c>
      <c r="N130" s="5">
        <f t="shared" si="2"/>
        <v>0</v>
      </c>
      <c r="O130" s="5"/>
      <c r="P130" s="19"/>
      <c r="Q130" s="19"/>
      <c r="R130" s="19"/>
      <c r="S130" s="19"/>
      <c r="T130" s="19"/>
      <c r="U130" s="19"/>
      <c r="V130" s="19"/>
      <c r="W130" s="19"/>
      <c r="X130" s="19"/>
      <c r="Y130" s="19"/>
      <c r="Z130" s="19"/>
      <c r="AA130" s="19"/>
      <c r="AB130" s="19"/>
      <c r="AC130" s="19"/>
      <c r="AD130" s="19"/>
    </row>
    <row r="131" spans="2:30">
      <c r="B131" s="2" t="s">
        <v>122</v>
      </c>
      <c r="C131" s="2" t="s">
        <v>109</v>
      </c>
      <c r="D131" s="2" t="s">
        <v>222</v>
      </c>
      <c r="E131" s="2" t="s">
        <v>359</v>
      </c>
      <c r="F131" s="29" t="str">
        <f>_xlfn.XLOOKUP(B131,'Filter Data'!$A$1:$A$16,'Filter Data'!$M$1:$M$16," ")</f>
        <v>ZAR</v>
      </c>
      <c r="G131" s="5">
        <f>SUMIFS('Complete Nutrition Data'!$Q:$Q,'Complete Nutrition Data'!$B:$B,$B131,'Complete Nutrition Data'!$F:$F,$C131,'Complete Nutrition Data'!$G:$G,$D131,'Complete Nutrition Data'!$C:$C,$G$10,'Complete Nutrition Data'!$J:$J,"Indirect")</f>
        <v>518228000</v>
      </c>
      <c r="H131" s="5">
        <f>SUMIFS('Complete Nutrition Data'!$Q:$Q,'Complete Nutrition Data'!$B:$B,$B131,'Complete Nutrition Data'!$F:$F,$C131,'Complete Nutrition Data'!$G:$G,$D131,'Complete Nutrition Data'!$C:$C,$H$10,'Complete Nutrition Data'!$J:$J,"Indirect")</f>
        <v>1411399000</v>
      </c>
      <c r="I131" s="5">
        <f>SUMIFS('Complete Nutrition Data'!$Q:$Q,'Complete Nutrition Data'!$B:$B,$B131,'Complete Nutrition Data'!$F:$F,$C131,'Complete Nutrition Data'!$G:$G,$D131,'Complete Nutrition Data'!$C:$C,$I$10,'Complete Nutrition Data'!$J:$J,"Indirect")</f>
        <v>1234661000</v>
      </c>
      <c r="J131" s="5">
        <f>SUMIFS('Complete Nutrition Data'!$Q:$Q,'Complete Nutrition Data'!$B:$B,$B131,'Complete Nutrition Data'!$F:$F,$C131,'Complete Nutrition Data'!$G:$G,$D131,'Complete Nutrition Data'!$C:$C,$J$10,'Complete Nutrition Data'!$J:$J,"Indirect")</f>
        <v>1192682000</v>
      </c>
      <c r="K131" s="5">
        <f>SUMIFS('Complete Nutrition Data'!$Q:$Q,'Complete Nutrition Data'!$B:$B,$B131,'Complete Nutrition Data'!$F:$F,$C131,'Complete Nutrition Data'!$G:$G,$D131,'Complete Nutrition Data'!$C:$C,$K$10,'Complete Nutrition Data'!$J:$J,"Indirect")</f>
        <v>0</v>
      </c>
      <c r="L131" s="5">
        <f>SUMIFS('Complete Nutrition Data'!$Q:$Q,'Complete Nutrition Data'!$B:$B,$B131,'Complete Nutrition Data'!$F:$F,$C131,'Complete Nutrition Data'!$G:$G,$D131,'Complete Nutrition Data'!$C:$C,$L$10,'Complete Nutrition Data'!$J:$J,"Indirect")</f>
        <v>0</v>
      </c>
      <c r="M131" s="5">
        <f>SUMIFS('Complete Nutrition Data'!$Q:$Q,'Complete Nutrition Data'!$B:$B,$B131,'Complete Nutrition Data'!$F:$F,$C131,'Complete Nutrition Data'!$G:$G,$D131,'Complete Nutrition Data'!$C:$C,$M$10,'Complete Nutrition Data'!$J:$J,"Indirect")</f>
        <v>0</v>
      </c>
      <c r="N131" s="5">
        <f t="shared" si="2"/>
        <v>4356970000</v>
      </c>
      <c r="O131" s="5"/>
      <c r="P131" s="19"/>
      <c r="Q131" s="19"/>
      <c r="R131" s="19"/>
      <c r="S131" s="19"/>
      <c r="T131" s="19"/>
      <c r="U131" s="19"/>
      <c r="V131" s="19"/>
      <c r="W131" s="19"/>
      <c r="X131" s="19"/>
      <c r="Y131" s="19"/>
      <c r="Z131" s="19"/>
      <c r="AA131" s="19"/>
      <c r="AB131" s="19"/>
      <c r="AC131" s="19"/>
      <c r="AD131" s="19"/>
    </row>
    <row r="132" spans="2:30">
      <c r="B132" s="2" t="s">
        <v>122</v>
      </c>
      <c r="C132" s="2" t="s">
        <v>109</v>
      </c>
      <c r="D132" s="2" t="s">
        <v>234</v>
      </c>
      <c r="E132" s="2" t="s">
        <v>359</v>
      </c>
      <c r="F132" s="29" t="str">
        <f>_xlfn.XLOOKUP(B132,'Filter Data'!$A$1:$A$16,'Filter Data'!$M$1:$M$16," ")</f>
        <v>ZAR</v>
      </c>
      <c r="G132" s="5">
        <f>SUMIFS('Complete Nutrition Data'!$Q:$Q,'Complete Nutrition Data'!$B:$B,$B132,'Complete Nutrition Data'!$F:$F,$C132,'Complete Nutrition Data'!$G:$G,$D132,'Complete Nutrition Data'!$C:$C,$G$10,'Complete Nutrition Data'!$J:$J,"Indirect")</f>
        <v>0</v>
      </c>
      <c r="H132" s="5">
        <f>SUMIFS('Complete Nutrition Data'!$Q:$Q,'Complete Nutrition Data'!$B:$B,$B132,'Complete Nutrition Data'!$F:$F,$C132,'Complete Nutrition Data'!$G:$G,$D132,'Complete Nutrition Data'!$C:$C,$H$10,'Complete Nutrition Data'!$J:$J,"Indirect")</f>
        <v>0</v>
      </c>
      <c r="I132" s="5">
        <f>SUMIFS('Complete Nutrition Data'!$Q:$Q,'Complete Nutrition Data'!$B:$B,$B132,'Complete Nutrition Data'!$F:$F,$C132,'Complete Nutrition Data'!$G:$G,$D132,'Complete Nutrition Data'!$C:$C,$I$10,'Complete Nutrition Data'!$J:$J,"Indirect")</f>
        <v>0</v>
      </c>
      <c r="J132" s="5">
        <f>SUMIFS('Complete Nutrition Data'!$Q:$Q,'Complete Nutrition Data'!$B:$B,$B132,'Complete Nutrition Data'!$F:$F,$C132,'Complete Nutrition Data'!$G:$G,$D132,'Complete Nutrition Data'!$C:$C,$J$10,'Complete Nutrition Data'!$J:$J,"Indirect")</f>
        <v>0</v>
      </c>
      <c r="K132" s="5">
        <f>SUMIFS('Complete Nutrition Data'!$Q:$Q,'Complete Nutrition Data'!$B:$B,$B132,'Complete Nutrition Data'!$F:$F,$C132,'Complete Nutrition Data'!$G:$G,$D132,'Complete Nutrition Data'!$C:$C,$K$10,'Complete Nutrition Data'!$J:$J,"Indirect")</f>
        <v>0</v>
      </c>
      <c r="L132" s="5">
        <f>SUMIFS('Complete Nutrition Data'!$Q:$Q,'Complete Nutrition Data'!$B:$B,$B132,'Complete Nutrition Data'!$F:$F,$C132,'Complete Nutrition Data'!$G:$G,$D132,'Complete Nutrition Data'!$C:$C,$L$10,'Complete Nutrition Data'!$J:$J,"Indirect")</f>
        <v>0</v>
      </c>
      <c r="M132" s="5">
        <f>SUMIFS('Complete Nutrition Data'!$Q:$Q,'Complete Nutrition Data'!$B:$B,$B132,'Complete Nutrition Data'!$F:$F,$C132,'Complete Nutrition Data'!$G:$G,$D132,'Complete Nutrition Data'!$C:$C,$M$10,'Complete Nutrition Data'!$J:$J,"Indirect")</f>
        <v>0</v>
      </c>
      <c r="N132" s="5">
        <f t="shared" si="2"/>
        <v>0</v>
      </c>
      <c r="O132" s="5"/>
      <c r="P132" s="19"/>
      <c r="Q132" s="19"/>
      <c r="R132" s="19"/>
      <c r="S132" s="19"/>
      <c r="T132" s="19"/>
      <c r="U132" s="19"/>
      <c r="V132" s="19"/>
      <c r="W132" s="19"/>
      <c r="X132" s="19"/>
      <c r="Y132" s="19"/>
      <c r="Z132" s="19"/>
      <c r="AA132" s="19"/>
      <c r="AB132" s="19"/>
      <c r="AC132" s="19"/>
      <c r="AD132" s="19"/>
    </row>
    <row r="133" spans="2:30">
      <c r="B133" s="2" t="s">
        <v>122</v>
      </c>
      <c r="C133" s="2" t="s">
        <v>275</v>
      </c>
      <c r="D133" s="2" t="s">
        <v>382</v>
      </c>
      <c r="E133" s="2" t="s">
        <v>359</v>
      </c>
      <c r="F133" s="29" t="str">
        <f>_xlfn.XLOOKUP(B133,'Filter Data'!$A$1:$A$16,'Filter Data'!$M$1:$M$16," ")</f>
        <v>ZAR</v>
      </c>
      <c r="G133" s="5">
        <f>SUMIFS('Complete Nutrition Data'!$Q:$Q,'Complete Nutrition Data'!$B:$B,$B133,'Complete Nutrition Data'!$F:$F,$C133,'Complete Nutrition Data'!$G:$G,$D133,'Complete Nutrition Data'!$C:$C,$G$10,'Complete Nutrition Data'!$J:$J,"Indirect")</f>
        <v>0</v>
      </c>
      <c r="H133" s="5">
        <f>SUMIFS('Complete Nutrition Data'!$Q:$Q,'Complete Nutrition Data'!$B:$B,$B133,'Complete Nutrition Data'!$F:$F,$C133,'Complete Nutrition Data'!$G:$G,$D133,'Complete Nutrition Data'!$C:$C,$H$10,'Complete Nutrition Data'!$J:$J,"Indirect")</f>
        <v>0</v>
      </c>
      <c r="I133" s="5">
        <f>SUMIFS('Complete Nutrition Data'!$Q:$Q,'Complete Nutrition Data'!$B:$B,$B133,'Complete Nutrition Data'!$F:$F,$C133,'Complete Nutrition Data'!$G:$G,$D133,'Complete Nutrition Data'!$C:$C,$I$10,'Complete Nutrition Data'!$J:$J,"Indirect")</f>
        <v>0</v>
      </c>
      <c r="J133" s="5">
        <f>SUMIFS('Complete Nutrition Data'!$Q:$Q,'Complete Nutrition Data'!$B:$B,$B133,'Complete Nutrition Data'!$F:$F,$C133,'Complete Nutrition Data'!$G:$G,$D133,'Complete Nutrition Data'!$C:$C,$J$10,'Complete Nutrition Data'!$J:$J,"Indirect")</f>
        <v>0</v>
      </c>
      <c r="K133" s="5">
        <f>SUMIFS('Complete Nutrition Data'!$Q:$Q,'Complete Nutrition Data'!$B:$B,$B133,'Complete Nutrition Data'!$F:$F,$C133,'Complete Nutrition Data'!$G:$G,$D133,'Complete Nutrition Data'!$C:$C,$K$10,'Complete Nutrition Data'!$J:$J,"Indirect")</f>
        <v>0</v>
      </c>
      <c r="L133" s="5">
        <f>SUMIFS('Complete Nutrition Data'!$Q:$Q,'Complete Nutrition Data'!$B:$B,$B133,'Complete Nutrition Data'!$F:$F,$C133,'Complete Nutrition Data'!$G:$G,$D133,'Complete Nutrition Data'!$C:$C,$L$10,'Complete Nutrition Data'!$J:$J,"Indirect")</f>
        <v>0</v>
      </c>
      <c r="M133" s="5">
        <f>SUMIFS('Complete Nutrition Data'!$Q:$Q,'Complete Nutrition Data'!$B:$B,$B133,'Complete Nutrition Data'!$F:$F,$C133,'Complete Nutrition Data'!$G:$G,$D133,'Complete Nutrition Data'!$C:$C,$M$10,'Complete Nutrition Data'!$J:$J,"Indirect")</f>
        <v>0</v>
      </c>
      <c r="N133" s="5">
        <f t="shared" si="2"/>
        <v>0</v>
      </c>
      <c r="O133" s="5"/>
      <c r="P133" s="19"/>
      <c r="Q133" s="19"/>
      <c r="R133" s="19"/>
      <c r="S133" s="19"/>
      <c r="T133" s="19"/>
      <c r="U133" s="19"/>
      <c r="V133" s="19"/>
      <c r="W133" s="19"/>
      <c r="X133" s="19"/>
      <c r="Y133" s="19"/>
      <c r="Z133" s="19"/>
      <c r="AA133" s="19"/>
      <c r="AB133" s="19"/>
      <c r="AC133" s="19"/>
      <c r="AD133" s="19"/>
    </row>
    <row r="134" spans="2:30" ht="27.6">
      <c r="B134" s="2" t="s">
        <v>122</v>
      </c>
      <c r="C134" s="2" t="s">
        <v>232</v>
      </c>
      <c r="D134" s="2" t="s">
        <v>405</v>
      </c>
      <c r="E134" s="2" t="s">
        <v>359</v>
      </c>
      <c r="F134" s="29" t="str">
        <f>_xlfn.XLOOKUP(B134,'Filter Data'!$A$1:$A$16,'Filter Data'!$M$1:$M$16," ")</f>
        <v>ZAR</v>
      </c>
      <c r="G134" s="5">
        <f>SUMIFS('Complete Nutrition Data'!$Q:$Q,'Complete Nutrition Data'!$B:$B,$B134,'Complete Nutrition Data'!$F:$F,$C134,'Complete Nutrition Data'!$G:$G,$D134,'Complete Nutrition Data'!$C:$C,$G$10,'Complete Nutrition Data'!$J:$J,"Indirect")</f>
        <v>0</v>
      </c>
      <c r="H134" s="5">
        <f>SUMIFS('Complete Nutrition Data'!$Q:$Q,'Complete Nutrition Data'!$B:$B,$B134,'Complete Nutrition Data'!$F:$F,$C134,'Complete Nutrition Data'!$G:$G,$D134,'Complete Nutrition Data'!$C:$C,$H$10,'Complete Nutrition Data'!$J:$J,"Indirect")</f>
        <v>0</v>
      </c>
      <c r="I134" s="5">
        <f>SUMIFS('Complete Nutrition Data'!$Q:$Q,'Complete Nutrition Data'!$B:$B,$B134,'Complete Nutrition Data'!$F:$F,$C134,'Complete Nutrition Data'!$G:$G,$D134,'Complete Nutrition Data'!$C:$C,$I$10,'Complete Nutrition Data'!$J:$J,"Indirect")</f>
        <v>0</v>
      </c>
      <c r="J134" s="5">
        <f>SUMIFS('Complete Nutrition Data'!$Q:$Q,'Complete Nutrition Data'!$B:$B,$B134,'Complete Nutrition Data'!$F:$F,$C134,'Complete Nutrition Data'!$G:$G,$D134,'Complete Nutrition Data'!$C:$C,$J$10,'Complete Nutrition Data'!$J:$J,"Indirect")</f>
        <v>0</v>
      </c>
      <c r="K134" s="5">
        <f>SUMIFS('Complete Nutrition Data'!$Q:$Q,'Complete Nutrition Data'!$B:$B,$B134,'Complete Nutrition Data'!$F:$F,$C134,'Complete Nutrition Data'!$G:$G,$D134,'Complete Nutrition Data'!$C:$C,$K$10,'Complete Nutrition Data'!$J:$J,"Indirect")</f>
        <v>0</v>
      </c>
      <c r="L134" s="5">
        <f>SUMIFS('Complete Nutrition Data'!$Q:$Q,'Complete Nutrition Data'!$B:$B,$B134,'Complete Nutrition Data'!$F:$F,$C134,'Complete Nutrition Data'!$G:$G,$D134,'Complete Nutrition Data'!$C:$C,$L$10,'Complete Nutrition Data'!$J:$J,"Indirect")</f>
        <v>0</v>
      </c>
      <c r="M134" s="5">
        <f>SUMIFS('Complete Nutrition Data'!$Q:$Q,'Complete Nutrition Data'!$B:$B,$B134,'Complete Nutrition Data'!$F:$F,$C134,'Complete Nutrition Data'!$G:$G,$D134,'Complete Nutrition Data'!$C:$C,$M$10,'Complete Nutrition Data'!$J:$J,"Indirect")</f>
        <v>0</v>
      </c>
      <c r="N134" s="5">
        <f t="shared" si="2"/>
        <v>0</v>
      </c>
      <c r="O134" s="5"/>
      <c r="P134" s="19"/>
      <c r="Q134" s="19"/>
      <c r="R134" s="19"/>
      <c r="S134" s="19"/>
      <c r="T134" s="19"/>
      <c r="U134" s="19"/>
      <c r="V134" s="19"/>
      <c r="W134" s="19"/>
      <c r="X134" s="19"/>
      <c r="Y134" s="19"/>
      <c r="Z134" s="19"/>
      <c r="AA134" s="19"/>
      <c r="AB134" s="19"/>
      <c r="AC134" s="19"/>
      <c r="AD134" s="19"/>
    </row>
    <row r="135" spans="2:30">
      <c r="B135" s="2" t="s">
        <v>122</v>
      </c>
      <c r="C135" s="2" t="s">
        <v>232</v>
      </c>
      <c r="D135" s="2" t="s">
        <v>312</v>
      </c>
      <c r="E135" s="2" t="s">
        <v>359</v>
      </c>
      <c r="F135" s="29" t="str">
        <f>_xlfn.XLOOKUP(B135,'Filter Data'!$A$1:$A$16,'Filter Data'!$M$1:$M$16," ")</f>
        <v>ZAR</v>
      </c>
      <c r="G135" s="5">
        <f>SUMIFS('Complete Nutrition Data'!$Q:$Q,'Complete Nutrition Data'!$B:$B,$B135,'Complete Nutrition Data'!$F:$F,$C135,'Complete Nutrition Data'!$G:$G,$D135,'Complete Nutrition Data'!$C:$C,$G$10,'Complete Nutrition Data'!$J:$J,"Indirect")</f>
        <v>1831000000</v>
      </c>
      <c r="H135" s="5">
        <f>SUMIFS('Complete Nutrition Data'!$Q:$Q,'Complete Nutrition Data'!$B:$B,$B135,'Complete Nutrition Data'!$F:$F,$C135,'Complete Nutrition Data'!$G:$G,$D135,'Complete Nutrition Data'!$C:$C,$H$10,'Complete Nutrition Data'!$J:$J,"Indirect")</f>
        <v>1440200000</v>
      </c>
      <c r="I135" s="5">
        <f>SUMIFS('Complete Nutrition Data'!$Q:$Q,'Complete Nutrition Data'!$B:$B,$B135,'Complete Nutrition Data'!$F:$F,$C135,'Complete Nutrition Data'!$G:$G,$D135,'Complete Nutrition Data'!$C:$C,$I$10,'Complete Nutrition Data'!$J:$J,"Indirect")</f>
        <v>2532700000</v>
      </c>
      <c r="J135" s="5">
        <f>SUMIFS('Complete Nutrition Data'!$Q:$Q,'Complete Nutrition Data'!$B:$B,$B135,'Complete Nutrition Data'!$F:$F,$C135,'Complete Nutrition Data'!$G:$G,$D135,'Complete Nutrition Data'!$C:$C,$J$10,'Complete Nutrition Data'!$J:$J,"Indirect")</f>
        <v>2062500000</v>
      </c>
      <c r="K135" s="5">
        <f>SUMIFS('Complete Nutrition Data'!$Q:$Q,'Complete Nutrition Data'!$B:$B,$B135,'Complete Nutrition Data'!$F:$F,$C135,'Complete Nutrition Data'!$G:$G,$D135,'Complete Nutrition Data'!$C:$C,$K$10,'Complete Nutrition Data'!$J:$J,"Indirect")</f>
        <v>0</v>
      </c>
      <c r="L135" s="5">
        <f>SUMIFS('Complete Nutrition Data'!$Q:$Q,'Complete Nutrition Data'!$B:$B,$B135,'Complete Nutrition Data'!$F:$F,$C135,'Complete Nutrition Data'!$G:$G,$D135,'Complete Nutrition Data'!$C:$C,$L$10,'Complete Nutrition Data'!$J:$J,"Indirect")</f>
        <v>0</v>
      </c>
      <c r="M135" s="5">
        <f>SUMIFS('Complete Nutrition Data'!$Q:$Q,'Complete Nutrition Data'!$B:$B,$B135,'Complete Nutrition Data'!$F:$F,$C135,'Complete Nutrition Data'!$G:$G,$D135,'Complete Nutrition Data'!$C:$C,$M$10,'Complete Nutrition Data'!$J:$J,"Indirect")</f>
        <v>0</v>
      </c>
      <c r="N135" s="5">
        <f t="shared" si="2"/>
        <v>7866400000</v>
      </c>
      <c r="O135" s="5"/>
      <c r="P135" s="19"/>
      <c r="Q135" s="19"/>
      <c r="R135" s="19"/>
      <c r="S135" s="19"/>
      <c r="T135" s="19"/>
      <c r="U135" s="19"/>
      <c r="V135" s="19"/>
      <c r="W135" s="19"/>
      <c r="X135" s="19"/>
      <c r="Y135" s="19"/>
      <c r="Z135" s="19"/>
      <c r="AA135" s="19"/>
      <c r="AB135" s="19"/>
      <c r="AC135" s="19"/>
      <c r="AD135" s="19"/>
    </row>
    <row r="136" spans="2:30">
      <c r="B136" s="2" t="s">
        <v>122</v>
      </c>
      <c r="C136" s="2" t="s">
        <v>187</v>
      </c>
      <c r="D136" s="2" t="s">
        <v>353</v>
      </c>
      <c r="E136" s="2" t="s">
        <v>359</v>
      </c>
      <c r="F136" s="29" t="str">
        <f>_xlfn.XLOOKUP(B136,'Filter Data'!$A$1:$A$16,'Filter Data'!$M$1:$M$16," ")</f>
        <v>ZAR</v>
      </c>
      <c r="G136" s="5">
        <f>SUMIFS('Complete Nutrition Data'!$Q:$Q,'Complete Nutrition Data'!$B:$B,$B136,'Complete Nutrition Data'!$F:$F,$C136,'Complete Nutrition Data'!$G:$G,$D136,'Complete Nutrition Data'!$C:$C,$G$10,'Complete Nutrition Data'!$J:$J,"Indirect")</f>
        <v>28800000</v>
      </c>
      <c r="H136" s="5">
        <f>SUMIFS('Complete Nutrition Data'!$Q:$Q,'Complete Nutrition Data'!$B:$B,$B136,'Complete Nutrition Data'!$F:$F,$C136,'Complete Nutrition Data'!$G:$G,$D136,'Complete Nutrition Data'!$C:$C,$H$10,'Complete Nutrition Data'!$J:$J,"Indirect")</f>
        <v>23800000</v>
      </c>
      <c r="I136" s="5">
        <f>SUMIFS('Complete Nutrition Data'!$Q:$Q,'Complete Nutrition Data'!$B:$B,$B136,'Complete Nutrition Data'!$F:$F,$C136,'Complete Nutrition Data'!$G:$G,$D136,'Complete Nutrition Data'!$C:$C,$I$10,'Complete Nutrition Data'!$J:$J,"Indirect")</f>
        <v>27600000</v>
      </c>
      <c r="J136" s="5">
        <f>SUMIFS('Complete Nutrition Data'!$Q:$Q,'Complete Nutrition Data'!$B:$B,$B136,'Complete Nutrition Data'!$F:$F,$C136,'Complete Nutrition Data'!$G:$G,$D136,'Complete Nutrition Data'!$C:$C,$J$10,'Complete Nutrition Data'!$J:$J,"Indirect")</f>
        <v>32200000</v>
      </c>
      <c r="K136" s="5">
        <f>SUMIFS('Complete Nutrition Data'!$Q:$Q,'Complete Nutrition Data'!$B:$B,$B136,'Complete Nutrition Data'!$F:$F,$C136,'Complete Nutrition Data'!$G:$G,$D136,'Complete Nutrition Data'!$C:$C,$K$10,'Complete Nutrition Data'!$J:$J,"Indirect")</f>
        <v>0</v>
      </c>
      <c r="L136" s="5">
        <f>SUMIFS('Complete Nutrition Data'!$Q:$Q,'Complete Nutrition Data'!$B:$B,$B136,'Complete Nutrition Data'!$F:$F,$C136,'Complete Nutrition Data'!$G:$G,$D136,'Complete Nutrition Data'!$C:$C,$L$10,'Complete Nutrition Data'!$J:$J,"Indirect")</f>
        <v>0</v>
      </c>
      <c r="M136" s="5">
        <f>SUMIFS('Complete Nutrition Data'!$Q:$Q,'Complete Nutrition Data'!$B:$B,$B136,'Complete Nutrition Data'!$F:$F,$C136,'Complete Nutrition Data'!$G:$G,$D136,'Complete Nutrition Data'!$C:$C,$M$10,'Complete Nutrition Data'!$J:$J,"Indirect")</f>
        <v>0</v>
      </c>
      <c r="N136" s="5">
        <f t="shared" si="2"/>
        <v>112400000</v>
      </c>
      <c r="O136" s="5"/>
      <c r="P136" s="19"/>
      <c r="Q136" s="19"/>
      <c r="R136" s="19"/>
      <c r="S136" s="19"/>
      <c r="T136" s="19"/>
      <c r="U136" s="19"/>
      <c r="V136" s="19"/>
      <c r="W136" s="19"/>
      <c r="X136" s="19"/>
      <c r="Y136" s="19"/>
      <c r="Z136" s="19"/>
      <c r="AA136" s="19"/>
      <c r="AB136" s="19"/>
      <c r="AC136" s="19"/>
      <c r="AD136" s="19"/>
    </row>
    <row r="137" spans="2:30">
      <c r="B137" s="2" t="s">
        <v>122</v>
      </c>
      <c r="C137" s="2" t="s">
        <v>187</v>
      </c>
      <c r="D137" s="2" t="s">
        <v>382</v>
      </c>
      <c r="E137" s="2" t="s">
        <v>359</v>
      </c>
      <c r="F137" s="29" t="str">
        <f>_xlfn.XLOOKUP(B137,'Filter Data'!$A$1:$A$16,'Filter Data'!$M$1:$M$16," ")</f>
        <v>ZAR</v>
      </c>
      <c r="G137" s="5">
        <f>SUMIFS('Complete Nutrition Data'!$Q:$Q,'Complete Nutrition Data'!$B:$B,$B137,'Complete Nutrition Data'!$F:$F,$C137,'Complete Nutrition Data'!$G:$G,$D137,'Complete Nutrition Data'!$C:$C,$G$10,'Complete Nutrition Data'!$J:$J,"Indirect")</f>
        <v>0</v>
      </c>
      <c r="H137" s="5">
        <f>SUMIFS('Complete Nutrition Data'!$Q:$Q,'Complete Nutrition Data'!$B:$B,$B137,'Complete Nutrition Data'!$F:$F,$C137,'Complete Nutrition Data'!$G:$G,$D137,'Complete Nutrition Data'!$C:$C,$H$10,'Complete Nutrition Data'!$J:$J,"Indirect")</f>
        <v>0</v>
      </c>
      <c r="I137" s="5">
        <f>SUMIFS('Complete Nutrition Data'!$Q:$Q,'Complete Nutrition Data'!$B:$B,$B137,'Complete Nutrition Data'!$F:$F,$C137,'Complete Nutrition Data'!$G:$G,$D137,'Complete Nutrition Data'!$C:$C,$I$10,'Complete Nutrition Data'!$J:$J,"Indirect")</f>
        <v>0</v>
      </c>
      <c r="J137" s="5">
        <f>SUMIFS('Complete Nutrition Data'!$Q:$Q,'Complete Nutrition Data'!$B:$B,$B137,'Complete Nutrition Data'!$F:$F,$C137,'Complete Nutrition Data'!$G:$G,$D137,'Complete Nutrition Data'!$C:$C,$J$10,'Complete Nutrition Data'!$J:$J,"Indirect")</f>
        <v>0</v>
      </c>
      <c r="K137" s="5">
        <f>SUMIFS('Complete Nutrition Data'!$Q:$Q,'Complete Nutrition Data'!$B:$B,$B137,'Complete Nutrition Data'!$F:$F,$C137,'Complete Nutrition Data'!$G:$G,$D137,'Complete Nutrition Data'!$C:$C,$K$10,'Complete Nutrition Data'!$J:$J,"Indirect")</f>
        <v>0</v>
      </c>
      <c r="L137" s="5">
        <f>SUMIFS('Complete Nutrition Data'!$Q:$Q,'Complete Nutrition Data'!$B:$B,$B137,'Complete Nutrition Data'!$F:$F,$C137,'Complete Nutrition Data'!$G:$G,$D137,'Complete Nutrition Data'!$C:$C,$L$10,'Complete Nutrition Data'!$J:$J,"Indirect")</f>
        <v>0</v>
      </c>
      <c r="M137" s="5">
        <f>SUMIFS('Complete Nutrition Data'!$Q:$Q,'Complete Nutrition Data'!$B:$B,$B137,'Complete Nutrition Data'!$F:$F,$C137,'Complete Nutrition Data'!$G:$G,$D137,'Complete Nutrition Data'!$C:$C,$M$10,'Complete Nutrition Data'!$J:$J,"Indirect")</f>
        <v>0</v>
      </c>
      <c r="N137" s="5">
        <f t="shared" si="2"/>
        <v>0</v>
      </c>
      <c r="O137" s="5"/>
      <c r="P137" s="19"/>
      <c r="Q137" s="19"/>
      <c r="R137" s="19"/>
      <c r="S137" s="19"/>
      <c r="T137" s="19"/>
      <c r="U137" s="19"/>
      <c r="V137" s="19"/>
      <c r="W137" s="19"/>
      <c r="X137" s="19"/>
      <c r="Y137" s="19"/>
      <c r="Z137" s="19"/>
      <c r="AA137" s="19"/>
      <c r="AB137" s="19"/>
      <c r="AC137" s="19"/>
      <c r="AD137" s="19"/>
    </row>
    <row r="138" spans="2:30">
      <c r="B138" s="2" t="s">
        <v>122</v>
      </c>
      <c r="C138" s="2" t="s">
        <v>187</v>
      </c>
      <c r="D138" s="2" t="s">
        <v>234</v>
      </c>
      <c r="E138" s="2" t="s">
        <v>359</v>
      </c>
      <c r="F138" s="29" t="str">
        <f>_xlfn.XLOOKUP(B138,'Filter Data'!$A$1:$A$16,'Filter Data'!$M$1:$M$16," ")</f>
        <v>ZAR</v>
      </c>
      <c r="G138" s="5">
        <f>SUMIFS('Complete Nutrition Data'!$Q:$Q,'Complete Nutrition Data'!$B:$B,$B138,'Complete Nutrition Data'!$F:$F,$C138,'Complete Nutrition Data'!$G:$G,$D138,'Complete Nutrition Data'!$C:$C,$G$10,'Complete Nutrition Data'!$J:$J,"Indirect")</f>
        <v>0</v>
      </c>
      <c r="H138" s="5">
        <f>SUMIFS('Complete Nutrition Data'!$Q:$Q,'Complete Nutrition Data'!$B:$B,$B138,'Complete Nutrition Data'!$F:$F,$C138,'Complete Nutrition Data'!$G:$G,$D138,'Complete Nutrition Data'!$C:$C,$H$10,'Complete Nutrition Data'!$J:$J,"Indirect")</f>
        <v>0</v>
      </c>
      <c r="I138" s="5">
        <f>SUMIFS('Complete Nutrition Data'!$Q:$Q,'Complete Nutrition Data'!$B:$B,$B138,'Complete Nutrition Data'!$F:$F,$C138,'Complete Nutrition Data'!$G:$G,$D138,'Complete Nutrition Data'!$C:$C,$I$10,'Complete Nutrition Data'!$J:$J,"Indirect")</f>
        <v>0</v>
      </c>
      <c r="J138" s="5">
        <f>SUMIFS('Complete Nutrition Data'!$Q:$Q,'Complete Nutrition Data'!$B:$B,$B138,'Complete Nutrition Data'!$F:$F,$C138,'Complete Nutrition Data'!$G:$G,$D138,'Complete Nutrition Data'!$C:$C,$J$10,'Complete Nutrition Data'!$J:$J,"Indirect")</f>
        <v>0</v>
      </c>
      <c r="K138" s="5">
        <f>SUMIFS('Complete Nutrition Data'!$Q:$Q,'Complete Nutrition Data'!$B:$B,$B138,'Complete Nutrition Data'!$F:$F,$C138,'Complete Nutrition Data'!$G:$G,$D138,'Complete Nutrition Data'!$C:$C,$K$10,'Complete Nutrition Data'!$J:$J,"Indirect")</f>
        <v>0</v>
      </c>
      <c r="L138" s="5">
        <f>SUMIFS('Complete Nutrition Data'!$Q:$Q,'Complete Nutrition Data'!$B:$B,$B138,'Complete Nutrition Data'!$F:$F,$C138,'Complete Nutrition Data'!$G:$G,$D138,'Complete Nutrition Data'!$C:$C,$L$10,'Complete Nutrition Data'!$J:$J,"Indirect")</f>
        <v>0</v>
      </c>
      <c r="M138" s="5">
        <f>SUMIFS('Complete Nutrition Data'!$Q:$Q,'Complete Nutrition Data'!$B:$B,$B138,'Complete Nutrition Data'!$F:$F,$C138,'Complete Nutrition Data'!$G:$G,$D138,'Complete Nutrition Data'!$C:$C,$M$10,'Complete Nutrition Data'!$J:$J,"Indirect")</f>
        <v>0</v>
      </c>
      <c r="N138" s="5">
        <f t="shared" si="2"/>
        <v>0</v>
      </c>
      <c r="O138" s="5"/>
      <c r="P138" s="19"/>
      <c r="Q138" s="19"/>
      <c r="R138" s="19"/>
      <c r="S138" s="19"/>
      <c r="T138" s="19"/>
      <c r="U138" s="19"/>
      <c r="V138" s="19"/>
      <c r="W138" s="19"/>
      <c r="X138" s="19"/>
      <c r="Y138" s="19"/>
      <c r="Z138" s="19"/>
      <c r="AA138" s="19"/>
      <c r="AB138" s="19"/>
      <c r="AC138" s="19"/>
      <c r="AD138" s="19"/>
    </row>
    <row r="139" spans="2:30">
      <c r="B139" s="2" t="s">
        <v>122</v>
      </c>
      <c r="C139" s="2" t="s">
        <v>233</v>
      </c>
      <c r="D139" s="2" t="s">
        <v>356</v>
      </c>
      <c r="E139" s="2" t="s">
        <v>359</v>
      </c>
      <c r="F139" s="29" t="str">
        <f>_xlfn.XLOOKUP(B139,'Filter Data'!$A$1:$A$16,'Filter Data'!$M$1:$M$16," ")</f>
        <v>ZAR</v>
      </c>
      <c r="G139" s="5">
        <f>SUMIFS('Complete Nutrition Data'!$Q:$Q,'Complete Nutrition Data'!$B:$B,$B139,'Complete Nutrition Data'!$F:$F,$C139,'Complete Nutrition Data'!$G:$G,$D139,'Complete Nutrition Data'!$C:$C,$G$10,'Complete Nutrition Data'!$J:$J,"Indirect")</f>
        <v>79873800000</v>
      </c>
      <c r="H139" s="5">
        <f>SUMIFS('Complete Nutrition Data'!$Q:$Q,'Complete Nutrition Data'!$B:$B,$B139,'Complete Nutrition Data'!$F:$F,$C139,'Complete Nutrition Data'!$G:$G,$D139,'Complete Nutrition Data'!$C:$C,$H$10,'Complete Nutrition Data'!$J:$J,"Indirect")</f>
        <v>93819729000</v>
      </c>
      <c r="I139" s="5">
        <f>SUMIFS('Complete Nutrition Data'!$Q:$Q,'Complete Nutrition Data'!$B:$B,$B139,'Complete Nutrition Data'!$F:$F,$C139,'Complete Nutrition Data'!$G:$G,$D139,'Complete Nutrition Data'!$C:$C,$I$10,'Complete Nutrition Data'!$J:$J,"Indirect")</f>
        <v>80533043000</v>
      </c>
      <c r="J139" s="5">
        <f>SUMIFS('Complete Nutrition Data'!$Q:$Q,'Complete Nutrition Data'!$B:$B,$B139,'Complete Nutrition Data'!$F:$F,$C139,'Complete Nutrition Data'!$G:$G,$D139,'Complete Nutrition Data'!$C:$C,$J$10,'Complete Nutrition Data'!$J:$J,"Indirect")</f>
        <v>85156262000</v>
      </c>
      <c r="K139" s="5">
        <f>SUMIFS('Complete Nutrition Data'!$Q:$Q,'Complete Nutrition Data'!$B:$B,$B139,'Complete Nutrition Data'!$F:$F,$C139,'Complete Nutrition Data'!$G:$G,$D139,'Complete Nutrition Data'!$C:$C,$K$10,'Complete Nutrition Data'!$J:$J,"Indirect")</f>
        <v>0</v>
      </c>
      <c r="L139" s="5">
        <f>SUMIFS('Complete Nutrition Data'!$Q:$Q,'Complete Nutrition Data'!$B:$B,$B139,'Complete Nutrition Data'!$F:$F,$C139,'Complete Nutrition Data'!$G:$G,$D139,'Complete Nutrition Data'!$C:$C,$L$10,'Complete Nutrition Data'!$J:$J,"Indirect")</f>
        <v>0</v>
      </c>
      <c r="M139" s="5">
        <f>SUMIFS('Complete Nutrition Data'!$Q:$Q,'Complete Nutrition Data'!$B:$B,$B139,'Complete Nutrition Data'!$F:$F,$C139,'Complete Nutrition Data'!$G:$G,$D139,'Complete Nutrition Data'!$C:$C,$M$10,'Complete Nutrition Data'!$J:$J,"Indirect")</f>
        <v>0</v>
      </c>
      <c r="N139" s="5">
        <f t="shared" si="2"/>
        <v>339382834000</v>
      </c>
      <c r="O139" s="5"/>
      <c r="P139" s="19"/>
      <c r="Q139" s="19"/>
      <c r="R139" s="19"/>
      <c r="S139" s="19"/>
      <c r="T139" s="19"/>
      <c r="U139" s="19"/>
      <c r="V139" s="19"/>
      <c r="W139" s="19"/>
      <c r="X139" s="19"/>
      <c r="Y139" s="19"/>
      <c r="Z139" s="19"/>
      <c r="AA139" s="19"/>
      <c r="AB139" s="19"/>
      <c r="AC139" s="19"/>
      <c r="AD139" s="19"/>
    </row>
    <row r="140" spans="2:30">
      <c r="B140" s="2" t="s">
        <v>122</v>
      </c>
      <c r="C140" s="2" t="s">
        <v>229</v>
      </c>
      <c r="D140" s="2" t="s">
        <v>350</v>
      </c>
      <c r="E140" s="2" t="s">
        <v>359</v>
      </c>
      <c r="F140" s="29" t="str">
        <f>_xlfn.XLOOKUP(B140,'Filter Data'!$A$1:$A$16,'Filter Data'!$M$1:$M$16," ")</f>
        <v>ZAR</v>
      </c>
      <c r="G140" s="5">
        <f>SUMIFS('Complete Nutrition Data'!$Q:$Q,'Complete Nutrition Data'!$B:$B,$B140,'Complete Nutrition Data'!$F:$F,$C140,'Complete Nutrition Data'!$G:$G,$D140,'Complete Nutrition Data'!$C:$C,$G$10,'Complete Nutrition Data'!$J:$J,"Indirect")</f>
        <v>0</v>
      </c>
      <c r="H140" s="5">
        <f>SUMIFS('Complete Nutrition Data'!$Q:$Q,'Complete Nutrition Data'!$B:$B,$B140,'Complete Nutrition Data'!$F:$F,$C140,'Complete Nutrition Data'!$G:$G,$D140,'Complete Nutrition Data'!$C:$C,$H$10,'Complete Nutrition Data'!$J:$J,"Indirect")</f>
        <v>0</v>
      </c>
      <c r="I140" s="5">
        <f>SUMIFS('Complete Nutrition Data'!$Q:$Q,'Complete Nutrition Data'!$B:$B,$B140,'Complete Nutrition Data'!$F:$F,$C140,'Complete Nutrition Data'!$G:$G,$D140,'Complete Nutrition Data'!$C:$C,$I$10,'Complete Nutrition Data'!$J:$J,"Indirect")</f>
        <v>0</v>
      </c>
      <c r="J140" s="5">
        <f>SUMIFS('Complete Nutrition Data'!$Q:$Q,'Complete Nutrition Data'!$B:$B,$B140,'Complete Nutrition Data'!$F:$F,$C140,'Complete Nutrition Data'!$G:$G,$D140,'Complete Nutrition Data'!$C:$C,$J$10,'Complete Nutrition Data'!$J:$J,"Indirect")</f>
        <v>0</v>
      </c>
      <c r="K140" s="5">
        <f>SUMIFS('Complete Nutrition Data'!$Q:$Q,'Complete Nutrition Data'!$B:$B,$B140,'Complete Nutrition Data'!$F:$F,$C140,'Complete Nutrition Data'!$G:$G,$D140,'Complete Nutrition Data'!$C:$C,$K$10,'Complete Nutrition Data'!$J:$J,"Indirect")</f>
        <v>0</v>
      </c>
      <c r="L140" s="5">
        <f>SUMIFS('Complete Nutrition Data'!$Q:$Q,'Complete Nutrition Data'!$B:$B,$B140,'Complete Nutrition Data'!$F:$F,$C140,'Complete Nutrition Data'!$G:$G,$D140,'Complete Nutrition Data'!$C:$C,$L$10,'Complete Nutrition Data'!$J:$J,"Indirect")</f>
        <v>0</v>
      </c>
      <c r="M140" s="5">
        <f>SUMIFS('Complete Nutrition Data'!$Q:$Q,'Complete Nutrition Data'!$B:$B,$B140,'Complete Nutrition Data'!$F:$F,$C140,'Complete Nutrition Data'!$G:$G,$D140,'Complete Nutrition Data'!$C:$C,$M$10,'Complete Nutrition Data'!$J:$J,"Indirect")</f>
        <v>0</v>
      </c>
      <c r="N140" s="5">
        <f t="shared" si="2"/>
        <v>0</v>
      </c>
      <c r="O140" s="5"/>
      <c r="P140" s="19"/>
      <c r="Q140" s="19"/>
      <c r="R140" s="19"/>
      <c r="S140" s="19"/>
      <c r="T140" s="19"/>
      <c r="U140" s="19"/>
      <c r="V140" s="19"/>
      <c r="W140" s="19"/>
      <c r="X140" s="19"/>
      <c r="Y140" s="19"/>
      <c r="Z140" s="19"/>
      <c r="AA140" s="19"/>
      <c r="AB140" s="19"/>
      <c r="AC140" s="19"/>
      <c r="AD140" s="19"/>
    </row>
    <row r="141" spans="2:30">
      <c r="B141" s="2" t="s">
        <v>122</v>
      </c>
      <c r="C141" s="2" t="s">
        <v>229</v>
      </c>
      <c r="D141" s="2" t="s">
        <v>351</v>
      </c>
      <c r="E141" s="2" t="s">
        <v>359</v>
      </c>
      <c r="F141" s="29" t="str">
        <f>_xlfn.XLOOKUP(B141,'Filter Data'!$A$1:$A$16,'Filter Data'!$M$1:$M$16," ")</f>
        <v>ZAR</v>
      </c>
      <c r="G141" s="5">
        <f>SUMIFS('Complete Nutrition Data'!$Q:$Q,'Complete Nutrition Data'!$B:$B,$B141,'Complete Nutrition Data'!$F:$F,$C141,'Complete Nutrition Data'!$G:$G,$D141,'Complete Nutrition Data'!$C:$C,$G$10,'Complete Nutrition Data'!$J:$J,"Indirect")</f>
        <v>0</v>
      </c>
      <c r="H141" s="5">
        <f>SUMIFS('Complete Nutrition Data'!$Q:$Q,'Complete Nutrition Data'!$B:$B,$B141,'Complete Nutrition Data'!$F:$F,$C141,'Complete Nutrition Data'!$G:$G,$D141,'Complete Nutrition Data'!$C:$C,$H$10,'Complete Nutrition Data'!$J:$J,"Indirect")</f>
        <v>0</v>
      </c>
      <c r="I141" s="5">
        <f>SUMIFS('Complete Nutrition Data'!$Q:$Q,'Complete Nutrition Data'!$B:$B,$B141,'Complete Nutrition Data'!$F:$F,$C141,'Complete Nutrition Data'!$G:$G,$D141,'Complete Nutrition Data'!$C:$C,$I$10,'Complete Nutrition Data'!$J:$J,"Indirect")</f>
        <v>0</v>
      </c>
      <c r="J141" s="5">
        <f>SUMIFS('Complete Nutrition Data'!$Q:$Q,'Complete Nutrition Data'!$B:$B,$B141,'Complete Nutrition Data'!$F:$F,$C141,'Complete Nutrition Data'!$G:$G,$D141,'Complete Nutrition Data'!$C:$C,$J$10,'Complete Nutrition Data'!$J:$J,"Indirect")</f>
        <v>0</v>
      </c>
      <c r="K141" s="5">
        <f>SUMIFS('Complete Nutrition Data'!$Q:$Q,'Complete Nutrition Data'!$B:$B,$B141,'Complete Nutrition Data'!$F:$F,$C141,'Complete Nutrition Data'!$G:$G,$D141,'Complete Nutrition Data'!$C:$C,$K$10,'Complete Nutrition Data'!$J:$J,"Indirect")</f>
        <v>0</v>
      </c>
      <c r="L141" s="5">
        <f>SUMIFS('Complete Nutrition Data'!$Q:$Q,'Complete Nutrition Data'!$B:$B,$B141,'Complete Nutrition Data'!$F:$F,$C141,'Complete Nutrition Data'!$G:$G,$D141,'Complete Nutrition Data'!$C:$C,$L$10,'Complete Nutrition Data'!$J:$J,"Indirect")</f>
        <v>0</v>
      </c>
      <c r="M141" s="5">
        <f>SUMIFS('Complete Nutrition Data'!$Q:$Q,'Complete Nutrition Data'!$B:$B,$B141,'Complete Nutrition Data'!$F:$F,$C141,'Complete Nutrition Data'!$G:$G,$D141,'Complete Nutrition Data'!$C:$C,$M$10,'Complete Nutrition Data'!$J:$J,"Indirect")</f>
        <v>0</v>
      </c>
      <c r="N141" s="5">
        <f t="shared" si="2"/>
        <v>0</v>
      </c>
      <c r="O141" s="5"/>
      <c r="P141" s="19"/>
      <c r="Q141" s="19"/>
      <c r="R141" s="19"/>
      <c r="S141" s="19"/>
      <c r="T141" s="19"/>
      <c r="U141" s="19"/>
      <c r="V141" s="19"/>
      <c r="W141" s="19"/>
      <c r="X141" s="19"/>
      <c r="Y141" s="19"/>
      <c r="Z141" s="19"/>
      <c r="AA141" s="19"/>
      <c r="AB141" s="19"/>
      <c r="AC141" s="19"/>
      <c r="AD141" s="19"/>
    </row>
    <row r="142" spans="2:30">
      <c r="B142" s="2" t="s">
        <v>122</v>
      </c>
      <c r="C142" s="2" t="s">
        <v>229</v>
      </c>
      <c r="D142" s="2" t="s">
        <v>349</v>
      </c>
      <c r="E142" s="2" t="s">
        <v>359</v>
      </c>
      <c r="F142" s="29" t="str">
        <f>_xlfn.XLOOKUP(B142,'Filter Data'!$A$1:$A$16,'Filter Data'!$M$1:$M$16," ")</f>
        <v>ZAR</v>
      </c>
      <c r="G142" s="5">
        <f>SUMIFS('Complete Nutrition Data'!$Q:$Q,'Complete Nutrition Data'!$B:$B,$B142,'Complete Nutrition Data'!$F:$F,$C142,'Complete Nutrition Data'!$G:$G,$D142,'Complete Nutrition Data'!$C:$C,$G$10,'Complete Nutrition Data'!$J:$J,"Indirect")</f>
        <v>0</v>
      </c>
      <c r="H142" s="5">
        <f>SUMIFS('Complete Nutrition Data'!$Q:$Q,'Complete Nutrition Data'!$B:$B,$B142,'Complete Nutrition Data'!$F:$F,$C142,'Complete Nutrition Data'!$G:$G,$D142,'Complete Nutrition Data'!$C:$C,$H$10,'Complete Nutrition Data'!$J:$J,"Indirect")</f>
        <v>0</v>
      </c>
      <c r="I142" s="5">
        <f>SUMIFS('Complete Nutrition Data'!$Q:$Q,'Complete Nutrition Data'!$B:$B,$B142,'Complete Nutrition Data'!$F:$F,$C142,'Complete Nutrition Data'!$G:$G,$D142,'Complete Nutrition Data'!$C:$C,$I$10,'Complete Nutrition Data'!$J:$J,"Indirect")</f>
        <v>0</v>
      </c>
      <c r="J142" s="5">
        <f>SUMIFS('Complete Nutrition Data'!$Q:$Q,'Complete Nutrition Data'!$B:$B,$B142,'Complete Nutrition Data'!$F:$F,$C142,'Complete Nutrition Data'!$G:$G,$D142,'Complete Nutrition Data'!$C:$C,$J$10,'Complete Nutrition Data'!$J:$J,"Indirect")</f>
        <v>0</v>
      </c>
      <c r="K142" s="5">
        <f>SUMIFS('Complete Nutrition Data'!$Q:$Q,'Complete Nutrition Data'!$B:$B,$B142,'Complete Nutrition Data'!$F:$F,$C142,'Complete Nutrition Data'!$G:$G,$D142,'Complete Nutrition Data'!$C:$C,$K$10,'Complete Nutrition Data'!$J:$J,"Indirect")</f>
        <v>0</v>
      </c>
      <c r="L142" s="5">
        <f>SUMIFS('Complete Nutrition Data'!$Q:$Q,'Complete Nutrition Data'!$B:$B,$B142,'Complete Nutrition Data'!$F:$F,$C142,'Complete Nutrition Data'!$G:$G,$D142,'Complete Nutrition Data'!$C:$C,$L$10,'Complete Nutrition Data'!$J:$J,"Indirect")</f>
        <v>0</v>
      </c>
      <c r="M142" s="5">
        <f>SUMIFS('Complete Nutrition Data'!$Q:$Q,'Complete Nutrition Data'!$B:$B,$B142,'Complete Nutrition Data'!$F:$F,$C142,'Complete Nutrition Data'!$G:$G,$D142,'Complete Nutrition Data'!$C:$C,$M$10,'Complete Nutrition Data'!$J:$J,"Indirect")</f>
        <v>0</v>
      </c>
      <c r="N142" s="5">
        <f t="shared" si="2"/>
        <v>0</v>
      </c>
      <c r="O142" s="5"/>
      <c r="P142" s="19"/>
      <c r="Q142" s="19"/>
      <c r="R142" s="19"/>
      <c r="S142" s="19"/>
      <c r="T142" s="19"/>
      <c r="U142" s="19"/>
      <c r="V142" s="19"/>
      <c r="W142" s="19"/>
      <c r="X142" s="19"/>
      <c r="Y142" s="19"/>
      <c r="Z142" s="19"/>
      <c r="AA142" s="19"/>
      <c r="AB142" s="19"/>
      <c r="AC142" s="19"/>
      <c r="AD142" s="19"/>
    </row>
    <row r="143" spans="2:30">
      <c r="B143" s="2" t="s">
        <v>13</v>
      </c>
      <c r="C143" s="2" t="s">
        <v>109</v>
      </c>
      <c r="D143" s="2" t="s">
        <v>222</v>
      </c>
      <c r="E143" s="2" t="s">
        <v>359</v>
      </c>
      <c r="F143" s="29" t="str">
        <f>_xlfn.XLOOKUP(B143,'Filter Data'!$A$1:$A$16,'Filter Data'!$M$1:$M$16," ")</f>
        <v>TZS</v>
      </c>
      <c r="G143" s="5">
        <f>SUMIFS('Complete Nutrition Data'!$Q:$Q,'Complete Nutrition Data'!$B:$B,$B143,'Complete Nutrition Data'!$F:$F,$C143,'Complete Nutrition Data'!$G:$G,$D143,'Complete Nutrition Data'!$C:$C,$G$10,'Complete Nutrition Data'!$J:$J,"Indirect")</f>
        <v>0</v>
      </c>
      <c r="H143" s="5">
        <f>SUMIFS('Complete Nutrition Data'!$Q:$Q,'Complete Nutrition Data'!$B:$B,$B143,'Complete Nutrition Data'!$F:$F,$C143,'Complete Nutrition Data'!$G:$G,$D143,'Complete Nutrition Data'!$C:$C,$H$10,'Complete Nutrition Data'!$J:$J,"Indirect")</f>
        <v>0</v>
      </c>
      <c r="I143" s="5">
        <f>SUMIFS('Complete Nutrition Data'!$Q:$Q,'Complete Nutrition Data'!$B:$B,$B143,'Complete Nutrition Data'!$F:$F,$C143,'Complete Nutrition Data'!$G:$G,$D143,'Complete Nutrition Data'!$C:$C,$I$10,'Complete Nutrition Data'!$J:$J,"Indirect")</f>
        <v>0</v>
      </c>
      <c r="J143" s="5">
        <f>SUMIFS('Complete Nutrition Data'!$Q:$Q,'Complete Nutrition Data'!$B:$B,$B143,'Complete Nutrition Data'!$F:$F,$C143,'Complete Nutrition Data'!$G:$G,$D143,'Complete Nutrition Data'!$C:$C,$J$10,'Complete Nutrition Data'!$J:$J,"Indirect")</f>
        <v>0</v>
      </c>
      <c r="K143" s="5">
        <f>SUMIFS('Complete Nutrition Data'!$Q:$Q,'Complete Nutrition Data'!$B:$B,$B143,'Complete Nutrition Data'!$F:$F,$C143,'Complete Nutrition Data'!$G:$G,$D143,'Complete Nutrition Data'!$C:$C,$K$10,'Complete Nutrition Data'!$J:$J,"Indirect")</f>
        <v>0</v>
      </c>
      <c r="L143" s="5">
        <f>SUMIFS('Complete Nutrition Data'!$Q:$Q,'Complete Nutrition Data'!$B:$B,$B143,'Complete Nutrition Data'!$F:$F,$C143,'Complete Nutrition Data'!$G:$G,$D143,'Complete Nutrition Data'!$C:$C,$L$10,'Complete Nutrition Data'!$J:$J,"Indirect")</f>
        <v>0</v>
      </c>
      <c r="M143" s="5">
        <f>SUMIFS('Complete Nutrition Data'!$Q:$Q,'Complete Nutrition Data'!$B:$B,$B143,'Complete Nutrition Data'!$F:$F,$C143,'Complete Nutrition Data'!$G:$G,$D143,'Complete Nutrition Data'!$C:$C,$M$10,'Complete Nutrition Data'!$J:$J,"Indirect")</f>
        <v>0</v>
      </c>
      <c r="N143" s="5">
        <f t="shared" si="2"/>
        <v>0</v>
      </c>
      <c r="O143" s="5"/>
      <c r="P143" s="19"/>
      <c r="Q143" s="19"/>
      <c r="R143" s="19"/>
      <c r="S143" s="19"/>
      <c r="T143" s="19"/>
      <c r="U143" s="19"/>
      <c r="V143" s="19"/>
      <c r="W143" s="19"/>
      <c r="X143" s="19"/>
      <c r="Y143" s="19"/>
      <c r="Z143" s="19"/>
      <c r="AA143" s="19"/>
      <c r="AB143" s="19"/>
      <c r="AC143" s="19"/>
      <c r="AD143" s="19"/>
    </row>
    <row r="144" spans="2:30">
      <c r="B144" s="2" t="s">
        <v>13</v>
      </c>
      <c r="C144" s="2" t="s">
        <v>109</v>
      </c>
      <c r="D144" s="2" t="s">
        <v>234</v>
      </c>
      <c r="E144" s="2" t="s">
        <v>359</v>
      </c>
      <c r="F144" s="29" t="str">
        <f>_xlfn.XLOOKUP(B144,'Filter Data'!$A$1:$A$16,'Filter Data'!$M$1:$M$16," ")</f>
        <v>TZS</v>
      </c>
      <c r="G144" s="5">
        <f>SUMIFS('Complete Nutrition Data'!$Q:$Q,'Complete Nutrition Data'!$B:$B,$B144,'Complete Nutrition Data'!$F:$F,$C144,'Complete Nutrition Data'!$G:$G,$D144,'Complete Nutrition Data'!$C:$C,$G$10,'Complete Nutrition Data'!$J:$J,"Indirect")</f>
        <v>0</v>
      </c>
      <c r="H144" s="5">
        <f>SUMIFS('Complete Nutrition Data'!$Q:$Q,'Complete Nutrition Data'!$B:$B,$B144,'Complete Nutrition Data'!$F:$F,$C144,'Complete Nutrition Data'!$G:$G,$D144,'Complete Nutrition Data'!$C:$C,$H$10,'Complete Nutrition Data'!$J:$J,"Indirect")</f>
        <v>0</v>
      </c>
      <c r="I144" s="5">
        <f>SUMIFS('Complete Nutrition Data'!$Q:$Q,'Complete Nutrition Data'!$B:$B,$B144,'Complete Nutrition Data'!$F:$F,$C144,'Complete Nutrition Data'!$G:$G,$D144,'Complete Nutrition Data'!$C:$C,$I$10,'Complete Nutrition Data'!$J:$J,"Indirect")</f>
        <v>0</v>
      </c>
      <c r="J144" s="5">
        <f>SUMIFS('Complete Nutrition Data'!$Q:$Q,'Complete Nutrition Data'!$B:$B,$B144,'Complete Nutrition Data'!$F:$F,$C144,'Complete Nutrition Data'!$G:$G,$D144,'Complete Nutrition Data'!$C:$C,$J$10,'Complete Nutrition Data'!$J:$J,"Indirect")</f>
        <v>0</v>
      </c>
      <c r="K144" s="5">
        <f>SUMIFS('Complete Nutrition Data'!$Q:$Q,'Complete Nutrition Data'!$B:$B,$B144,'Complete Nutrition Data'!$F:$F,$C144,'Complete Nutrition Data'!$G:$G,$D144,'Complete Nutrition Data'!$C:$C,$K$10,'Complete Nutrition Data'!$J:$J,"Indirect")</f>
        <v>0</v>
      </c>
      <c r="L144" s="5">
        <f>SUMIFS('Complete Nutrition Data'!$Q:$Q,'Complete Nutrition Data'!$B:$B,$B144,'Complete Nutrition Data'!$F:$F,$C144,'Complete Nutrition Data'!$G:$G,$D144,'Complete Nutrition Data'!$C:$C,$L$10,'Complete Nutrition Data'!$J:$J,"Indirect")</f>
        <v>0</v>
      </c>
      <c r="M144" s="5">
        <f>SUMIFS('Complete Nutrition Data'!$Q:$Q,'Complete Nutrition Data'!$B:$B,$B144,'Complete Nutrition Data'!$F:$F,$C144,'Complete Nutrition Data'!$G:$G,$D144,'Complete Nutrition Data'!$C:$C,$M$10,'Complete Nutrition Data'!$J:$J,"Indirect")</f>
        <v>0</v>
      </c>
      <c r="N144" s="5">
        <f t="shared" si="2"/>
        <v>0</v>
      </c>
      <c r="O144" s="5"/>
      <c r="P144" s="19"/>
      <c r="Q144" s="19"/>
      <c r="R144" s="19"/>
      <c r="S144" s="19"/>
      <c r="T144" s="19"/>
      <c r="U144" s="19"/>
      <c r="V144" s="19"/>
      <c r="W144" s="19"/>
      <c r="X144" s="19"/>
      <c r="Y144" s="19"/>
      <c r="Z144" s="19"/>
      <c r="AA144" s="19"/>
      <c r="AB144" s="19"/>
      <c r="AC144" s="19"/>
      <c r="AD144" s="19"/>
    </row>
    <row r="145" spans="2:30">
      <c r="B145" s="2" t="s">
        <v>13</v>
      </c>
      <c r="C145" s="2" t="s">
        <v>275</v>
      </c>
      <c r="D145" s="2" t="s">
        <v>382</v>
      </c>
      <c r="E145" s="2" t="s">
        <v>359</v>
      </c>
      <c r="F145" s="29" t="str">
        <f>_xlfn.XLOOKUP(B145,'Filter Data'!$A$1:$A$16,'Filter Data'!$M$1:$M$16," ")</f>
        <v>TZS</v>
      </c>
      <c r="G145" s="5">
        <f>SUMIFS('Complete Nutrition Data'!$Q:$Q,'Complete Nutrition Data'!$B:$B,$B145,'Complete Nutrition Data'!$F:$F,$C145,'Complete Nutrition Data'!$G:$G,$D145,'Complete Nutrition Data'!$C:$C,$G$10,'Complete Nutrition Data'!$J:$J,"Indirect")</f>
        <v>0</v>
      </c>
      <c r="H145" s="5">
        <f>SUMIFS('Complete Nutrition Data'!$Q:$Q,'Complete Nutrition Data'!$B:$B,$B145,'Complete Nutrition Data'!$F:$F,$C145,'Complete Nutrition Data'!$G:$G,$D145,'Complete Nutrition Data'!$C:$C,$H$10,'Complete Nutrition Data'!$J:$J,"Indirect")</f>
        <v>0</v>
      </c>
      <c r="I145" s="5">
        <f>SUMIFS('Complete Nutrition Data'!$Q:$Q,'Complete Nutrition Data'!$B:$B,$B145,'Complete Nutrition Data'!$F:$F,$C145,'Complete Nutrition Data'!$G:$G,$D145,'Complete Nutrition Data'!$C:$C,$I$10,'Complete Nutrition Data'!$J:$J,"Indirect")</f>
        <v>0</v>
      </c>
      <c r="J145" s="5">
        <f>SUMIFS('Complete Nutrition Data'!$Q:$Q,'Complete Nutrition Data'!$B:$B,$B145,'Complete Nutrition Data'!$F:$F,$C145,'Complete Nutrition Data'!$G:$G,$D145,'Complete Nutrition Data'!$C:$C,$J$10,'Complete Nutrition Data'!$J:$J,"Indirect")</f>
        <v>0</v>
      </c>
      <c r="K145" s="5">
        <f>SUMIFS('Complete Nutrition Data'!$Q:$Q,'Complete Nutrition Data'!$B:$B,$B145,'Complete Nutrition Data'!$F:$F,$C145,'Complete Nutrition Data'!$G:$G,$D145,'Complete Nutrition Data'!$C:$C,$K$10,'Complete Nutrition Data'!$J:$J,"Indirect")</f>
        <v>0</v>
      </c>
      <c r="L145" s="5">
        <f>SUMIFS('Complete Nutrition Data'!$Q:$Q,'Complete Nutrition Data'!$B:$B,$B145,'Complete Nutrition Data'!$F:$F,$C145,'Complete Nutrition Data'!$G:$G,$D145,'Complete Nutrition Data'!$C:$C,$L$10,'Complete Nutrition Data'!$J:$J,"Indirect")</f>
        <v>0</v>
      </c>
      <c r="M145" s="5">
        <f>SUMIFS('Complete Nutrition Data'!$Q:$Q,'Complete Nutrition Data'!$B:$B,$B145,'Complete Nutrition Data'!$F:$F,$C145,'Complete Nutrition Data'!$G:$G,$D145,'Complete Nutrition Data'!$C:$C,$M$10,'Complete Nutrition Data'!$J:$J,"Indirect")</f>
        <v>0</v>
      </c>
      <c r="N145" s="5">
        <f t="shared" si="2"/>
        <v>0</v>
      </c>
      <c r="O145" s="5"/>
      <c r="P145" s="19"/>
      <c r="Q145" s="19"/>
      <c r="R145" s="19"/>
      <c r="S145" s="19"/>
      <c r="T145" s="19"/>
      <c r="U145" s="19"/>
      <c r="V145" s="19"/>
      <c r="W145" s="19"/>
      <c r="X145" s="19"/>
      <c r="Y145" s="19"/>
      <c r="Z145" s="19"/>
      <c r="AA145" s="19"/>
      <c r="AB145" s="19"/>
      <c r="AC145" s="19"/>
      <c r="AD145" s="19"/>
    </row>
    <row r="146" spans="2:30" ht="27.6">
      <c r="B146" s="2" t="s">
        <v>13</v>
      </c>
      <c r="C146" s="2" t="s">
        <v>232</v>
      </c>
      <c r="D146" s="2" t="s">
        <v>405</v>
      </c>
      <c r="E146" s="2" t="s">
        <v>359</v>
      </c>
      <c r="F146" s="29" t="str">
        <f>_xlfn.XLOOKUP(B146,'Filter Data'!$A$1:$A$16,'Filter Data'!$M$1:$M$16," ")</f>
        <v>TZS</v>
      </c>
      <c r="G146" s="5">
        <f>SUMIFS('Complete Nutrition Data'!$Q:$Q,'Complete Nutrition Data'!$B:$B,$B146,'Complete Nutrition Data'!$F:$F,$C146,'Complete Nutrition Data'!$G:$G,$D146,'Complete Nutrition Data'!$C:$C,$G$10,'Complete Nutrition Data'!$J:$J,"Indirect")</f>
        <v>0</v>
      </c>
      <c r="H146" s="5">
        <f>SUMIFS('Complete Nutrition Data'!$Q:$Q,'Complete Nutrition Data'!$B:$B,$B146,'Complete Nutrition Data'!$F:$F,$C146,'Complete Nutrition Data'!$G:$G,$D146,'Complete Nutrition Data'!$C:$C,$H$10,'Complete Nutrition Data'!$J:$J,"Indirect")</f>
        <v>0</v>
      </c>
      <c r="I146" s="5">
        <f>SUMIFS('Complete Nutrition Data'!$Q:$Q,'Complete Nutrition Data'!$B:$B,$B146,'Complete Nutrition Data'!$F:$F,$C146,'Complete Nutrition Data'!$G:$G,$D146,'Complete Nutrition Data'!$C:$C,$I$10,'Complete Nutrition Data'!$J:$J,"Indirect")</f>
        <v>0</v>
      </c>
      <c r="J146" s="5">
        <f>SUMIFS('Complete Nutrition Data'!$Q:$Q,'Complete Nutrition Data'!$B:$B,$B146,'Complete Nutrition Data'!$F:$F,$C146,'Complete Nutrition Data'!$G:$G,$D146,'Complete Nutrition Data'!$C:$C,$J$10,'Complete Nutrition Data'!$J:$J,"Indirect")</f>
        <v>0</v>
      </c>
      <c r="K146" s="5">
        <f>SUMIFS('Complete Nutrition Data'!$Q:$Q,'Complete Nutrition Data'!$B:$B,$B146,'Complete Nutrition Data'!$F:$F,$C146,'Complete Nutrition Data'!$G:$G,$D146,'Complete Nutrition Data'!$C:$C,$K$10,'Complete Nutrition Data'!$J:$J,"Indirect")</f>
        <v>0</v>
      </c>
      <c r="L146" s="5">
        <f>SUMIFS('Complete Nutrition Data'!$Q:$Q,'Complete Nutrition Data'!$B:$B,$B146,'Complete Nutrition Data'!$F:$F,$C146,'Complete Nutrition Data'!$G:$G,$D146,'Complete Nutrition Data'!$C:$C,$L$10,'Complete Nutrition Data'!$J:$J,"Indirect")</f>
        <v>0</v>
      </c>
      <c r="M146" s="5">
        <f>SUMIFS('Complete Nutrition Data'!$Q:$Q,'Complete Nutrition Data'!$B:$B,$B146,'Complete Nutrition Data'!$F:$F,$C146,'Complete Nutrition Data'!$G:$G,$D146,'Complete Nutrition Data'!$C:$C,$M$10,'Complete Nutrition Data'!$J:$J,"Indirect")</f>
        <v>0</v>
      </c>
      <c r="N146" s="5">
        <f t="shared" si="2"/>
        <v>0</v>
      </c>
      <c r="O146" s="5"/>
      <c r="P146" s="19"/>
      <c r="Q146" s="19"/>
      <c r="R146" s="19"/>
      <c r="S146" s="19"/>
      <c r="T146" s="19"/>
      <c r="U146" s="19"/>
      <c r="V146" s="19"/>
      <c r="W146" s="19"/>
      <c r="X146" s="19"/>
      <c r="Y146" s="19"/>
      <c r="Z146" s="19"/>
      <c r="AA146" s="19"/>
      <c r="AB146" s="19"/>
      <c r="AC146" s="19"/>
      <c r="AD146" s="19"/>
    </row>
    <row r="147" spans="2:30">
      <c r="B147" s="2" t="s">
        <v>13</v>
      </c>
      <c r="C147" s="2" t="s">
        <v>232</v>
      </c>
      <c r="D147" s="2" t="s">
        <v>312</v>
      </c>
      <c r="E147" s="2" t="s">
        <v>359</v>
      </c>
      <c r="F147" s="29" t="str">
        <f>_xlfn.XLOOKUP(B147,'Filter Data'!$A$1:$A$16,'Filter Data'!$M$1:$M$16," ")</f>
        <v>TZS</v>
      </c>
      <c r="G147" s="5">
        <f>SUMIFS('Complete Nutrition Data'!$Q:$Q,'Complete Nutrition Data'!$B:$B,$B147,'Complete Nutrition Data'!$F:$F,$C147,'Complete Nutrition Data'!$G:$G,$D147,'Complete Nutrition Data'!$C:$C,$G$10,'Complete Nutrition Data'!$J:$J,"Indirect")</f>
        <v>5202671786</v>
      </c>
      <c r="H147" s="5">
        <f>SUMIFS('Complete Nutrition Data'!$Q:$Q,'Complete Nutrition Data'!$B:$B,$B147,'Complete Nutrition Data'!$F:$F,$C147,'Complete Nutrition Data'!$G:$G,$D147,'Complete Nutrition Data'!$C:$C,$H$10,'Complete Nutrition Data'!$J:$J,"Indirect")</f>
        <v>5524106268</v>
      </c>
      <c r="I147" s="5">
        <f>SUMIFS('Complete Nutrition Data'!$Q:$Q,'Complete Nutrition Data'!$B:$B,$B147,'Complete Nutrition Data'!$F:$F,$C147,'Complete Nutrition Data'!$G:$G,$D147,'Complete Nutrition Data'!$C:$C,$I$10,'Complete Nutrition Data'!$J:$J,"Indirect")</f>
        <v>5834857152</v>
      </c>
      <c r="J147" s="5">
        <f>SUMIFS('Complete Nutrition Data'!$Q:$Q,'Complete Nutrition Data'!$B:$B,$B147,'Complete Nutrition Data'!$F:$F,$C147,'Complete Nutrition Data'!$G:$G,$D147,'Complete Nutrition Data'!$C:$C,$J$10,'Complete Nutrition Data'!$J:$J,"Indirect")</f>
        <v>12418283000</v>
      </c>
      <c r="K147" s="5">
        <f>SUMIFS('Complete Nutrition Data'!$Q:$Q,'Complete Nutrition Data'!$B:$B,$B147,'Complete Nutrition Data'!$F:$F,$C147,'Complete Nutrition Data'!$G:$G,$D147,'Complete Nutrition Data'!$C:$C,$K$10,'Complete Nutrition Data'!$J:$J,"Indirect")</f>
        <v>0</v>
      </c>
      <c r="L147" s="5">
        <f>SUMIFS('Complete Nutrition Data'!$Q:$Q,'Complete Nutrition Data'!$B:$B,$B147,'Complete Nutrition Data'!$F:$F,$C147,'Complete Nutrition Data'!$G:$G,$D147,'Complete Nutrition Data'!$C:$C,$L$10,'Complete Nutrition Data'!$J:$J,"Indirect")</f>
        <v>0</v>
      </c>
      <c r="M147" s="5">
        <f>SUMIFS('Complete Nutrition Data'!$Q:$Q,'Complete Nutrition Data'!$B:$B,$B147,'Complete Nutrition Data'!$F:$F,$C147,'Complete Nutrition Data'!$G:$G,$D147,'Complete Nutrition Data'!$C:$C,$M$10,'Complete Nutrition Data'!$J:$J,"Indirect")</f>
        <v>0</v>
      </c>
      <c r="N147" s="5">
        <f t="shared" si="2"/>
        <v>28979918206</v>
      </c>
      <c r="O147" s="5"/>
      <c r="P147" s="19"/>
      <c r="Q147" s="19"/>
      <c r="R147" s="19"/>
      <c r="S147" s="19"/>
      <c r="T147" s="19"/>
      <c r="U147" s="19"/>
      <c r="V147" s="19"/>
      <c r="W147" s="19"/>
      <c r="X147" s="19"/>
      <c r="Y147" s="19"/>
      <c r="Z147" s="19"/>
      <c r="AA147" s="19"/>
      <c r="AB147" s="19"/>
      <c r="AC147" s="19"/>
      <c r="AD147" s="19"/>
    </row>
    <row r="148" spans="2:30">
      <c r="B148" s="2" t="s">
        <v>13</v>
      </c>
      <c r="C148" s="2" t="s">
        <v>187</v>
      </c>
      <c r="D148" s="2" t="s">
        <v>353</v>
      </c>
      <c r="E148" s="2" t="s">
        <v>359</v>
      </c>
      <c r="F148" s="29" t="str">
        <f>_xlfn.XLOOKUP(B148,'Filter Data'!$A$1:$A$16,'Filter Data'!$M$1:$M$16," ")</f>
        <v>TZS</v>
      </c>
      <c r="G148" s="5">
        <f>SUMIFS('Complete Nutrition Data'!$Q:$Q,'Complete Nutrition Data'!$B:$B,$B148,'Complete Nutrition Data'!$F:$F,$C148,'Complete Nutrition Data'!$G:$G,$D148,'Complete Nutrition Data'!$C:$C,$G$10,'Complete Nutrition Data'!$J:$J,"Indirect")</f>
        <v>0</v>
      </c>
      <c r="H148" s="5">
        <f>SUMIFS('Complete Nutrition Data'!$Q:$Q,'Complete Nutrition Data'!$B:$B,$B148,'Complete Nutrition Data'!$F:$F,$C148,'Complete Nutrition Data'!$G:$G,$D148,'Complete Nutrition Data'!$C:$C,$H$10,'Complete Nutrition Data'!$J:$J,"Indirect")</f>
        <v>0</v>
      </c>
      <c r="I148" s="5">
        <f>SUMIFS('Complete Nutrition Data'!$Q:$Q,'Complete Nutrition Data'!$B:$B,$B148,'Complete Nutrition Data'!$F:$F,$C148,'Complete Nutrition Data'!$G:$G,$D148,'Complete Nutrition Data'!$C:$C,$I$10,'Complete Nutrition Data'!$J:$J,"Indirect")</f>
        <v>0</v>
      </c>
      <c r="J148" s="5">
        <f>SUMIFS('Complete Nutrition Data'!$Q:$Q,'Complete Nutrition Data'!$B:$B,$B148,'Complete Nutrition Data'!$F:$F,$C148,'Complete Nutrition Data'!$G:$G,$D148,'Complete Nutrition Data'!$C:$C,$J$10,'Complete Nutrition Data'!$J:$J,"Indirect")</f>
        <v>0</v>
      </c>
      <c r="K148" s="5">
        <f>SUMIFS('Complete Nutrition Data'!$Q:$Q,'Complete Nutrition Data'!$B:$B,$B148,'Complete Nutrition Data'!$F:$F,$C148,'Complete Nutrition Data'!$G:$G,$D148,'Complete Nutrition Data'!$C:$C,$K$10,'Complete Nutrition Data'!$J:$J,"Indirect")</f>
        <v>0</v>
      </c>
      <c r="L148" s="5">
        <f>SUMIFS('Complete Nutrition Data'!$Q:$Q,'Complete Nutrition Data'!$B:$B,$B148,'Complete Nutrition Data'!$F:$F,$C148,'Complete Nutrition Data'!$G:$G,$D148,'Complete Nutrition Data'!$C:$C,$L$10,'Complete Nutrition Data'!$J:$J,"Indirect")</f>
        <v>0</v>
      </c>
      <c r="M148" s="5">
        <f>SUMIFS('Complete Nutrition Data'!$Q:$Q,'Complete Nutrition Data'!$B:$B,$B148,'Complete Nutrition Data'!$F:$F,$C148,'Complete Nutrition Data'!$G:$G,$D148,'Complete Nutrition Data'!$C:$C,$M$10,'Complete Nutrition Data'!$J:$J,"Indirect")</f>
        <v>0</v>
      </c>
      <c r="N148" s="5">
        <f t="shared" si="2"/>
        <v>0</v>
      </c>
      <c r="O148" s="5"/>
      <c r="P148" s="19"/>
      <c r="Q148" s="19"/>
      <c r="R148" s="19"/>
      <c r="S148" s="19"/>
      <c r="T148" s="19"/>
      <c r="U148" s="19"/>
      <c r="V148" s="19"/>
      <c r="W148" s="19"/>
      <c r="X148" s="19"/>
      <c r="Y148" s="19"/>
      <c r="Z148" s="19"/>
      <c r="AA148" s="19"/>
      <c r="AB148" s="19"/>
      <c r="AC148" s="19"/>
      <c r="AD148" s="19"/>
    </row>
    <row r="149" spans="2:30">
      <c r="B149" s="2" t="s">
        <v>13</v>
      </c>
      <c r="C149" s="2" t="s">
        <v>187</v>
      </c>
      <c r="D149" s="2" t="s">
        <v>382</v>
      </c>
      <c r="E149" s="2" t="s">
        <v>359</v>
      </c>
      <c r="F149" s="29" t="str">
        <f>_xlfn.XLOOKUP(B149,'Filter Data'!$A$1:$A$16,'Filter Data'!$M$1:$M$16," ")</f>
        <v>TZS</v>
      </c>
      <c r="G149" s="5">
        <f>SUMIFS('Complete Nutrition Data'!$Q:$Q,'Complete Nutrition Data'!$B:$B,$B149,'Complete Nutrition Data'!$F:$F,$C149,'Complete Nutrition Data'!$G:$G,$D149,'Complete Nutrition Data'!$C:$C,$G$10,'Complete Nutrition Data'!$J:$J,"Indirect")</f>
        <v>0</v>
      </c>
      <c r="H149" s="5">
        <f>SUMIFS('Complete Nutrition Data'!$Q:$Q,'Complete Nutrition Data'!$B:$B,$B149,'Complete Nutrition Data'!$F:$F,$C149,'Complete Nutrition Data'!$G:$G,$D149,'Complete Nutrition Data'!$C:$C,$H$10,'Complete Nutrition Data'!$J:$J,"Indirect")</f>
        <v>0</v>
      </c>
      <c r="I149" s="5">
        <f>SUMIFS('Complete Nutrition Data'!$Q:$Q,'Complete Nutrition Data'!$B:$B,$B149,'Complete Nutrition Data'!$F:$F,$C149,'Complete Nutrition Data'!$G:$G,$D149,'Complete Nutrition Data'!$C:$C,$I$10,'Complete Nutrition Data'!$J:$J,"Indirect")</f>
        <v>0</v>
      </c>
      <c r="J149" s="5">
        <f>SUMIFS('Complete Nutrition Data'!$Q:$Q,'Complete Nutrition Data'!$B:$B,$B149,'Complete Nutrition Data'!$F:$F,$C149,'Complete Nutrition Data'!$G:$G,$D149,'Complete Nutrition Data'!$C:$C,$J$10,'Complete Nutrition Data'!$J:$J,"Indirect")</f>
        <v>0</v>
      </c>
      <c r="K149" s="5">
        <f>SUMIFS('Complete Nutrition Data'!$Q:$Q,'Complete Nutrition Data'!$B:$B,$B149,'Complete Nutrition Data'!$F:$F,$C149,'Complete Nutrition Data'!$G:$G,$D149,'Complete Nutrition Data'!$C:$C,$K$10,'Complete Nutrition Data'!$J:$J,"Indirect")</f>
        <v>0</v>
      </c>
      <c r="L149" s="5">
        <f>SUMIFS('Complete Nutrition Data'!$Q:$Q,'Complete Nutrition Data'!$B:$B,$B149,'Complete Nutrition Data'!$F:$F,$C149,'Complete Nutrition Data'!$G:$G,$D149,'Complete Nutrition Data'!$C:$C,$L$10,'Complete Nutrition Data'!$J:$J,"Indirect")</f>
        <v>0</v>
      </c>
      <c r="M149" s="5">
        <f>SUMIFS('Complete Nutrition Data'!$Q:$Q,'Complete Nutrition Data'!$B:$B,$B149,'Complete Nutrition Data'!$F:$F,$C149,'Complete Nutrition Data'!$G:$G,$D149,'Complete Nutrition Data'!$C:$C,$M$10,'Complete Nutrition Data'!$J:$J,"Indirect")</f>
        <v>0</v>
      </c>
      <c r="N149" s="5">
        <f t="shared" si="2"/>
        <v>0</v>
      </c>
      <c r="O149" s="5"/>
      <c r="P149" s="19"/>
      <c r="Q149" s="19"/>
      <c r="R149" s="19"/>
      <c r="S149" s="19"/>
      <c r="T149" s="19"/>
      <c r="U149" s="19"/>
      <c r="V149" s="19"/>
      <c r="W149" s="19"/>
      <c r="X149" s="19"/>
      <c r="Y149" s="19"/>
      <c r="Z149" s="19"/>
      <c r="AA149" s="19"/>
      <c r="AB149" s="19"/>
      <c r="AC149" s="19"/>
      <c r="AD149" s="19"/>
    </row>
    <row r="150" spans="2:30">
      <c r="B150" s="2" t="s">
        <v>13</v>
      </c>
      <c r="C150" s="2" t="s">
        <v>187</v>
      </c>
      <c r="D150" s="2" t="s">
        <v>234</v>
      </c>
      <c r="E150" s="2" t="s">
        <v>359</v>
      </c>
      <c r="F150" s="29" t="str">
        <f>_xlfn.XLOOKUP(B150,'Filter Data'!$A$1:$A$16,'Filter Data'!$M$1:$M$16," ")</f>
        <v>TZS</v>
      </c>
      <c r="G150" s="5">
        <f>SUMIFS('Complete Nutrition Data'!$Q:$Q,'Complete Nutrition Data'!$B:$B,$B150,'Complete Nutrition Data'!$F:$F,$C150,'Complete Nutrition Data'!$G:$G,$D150,'Complete Nutrition Data'!$C:$C,$G$10,'Complete Nutrition Data'!$J:$J,"Indirect")</f>
        <v>0</v>
      </c>
      <c r="H150" s="5">
        <f>SUMIFS('Complete Nutrition Data'!$Q:$Q,'Complete Nutrition Data'!$B:$B,$B150,'Complete Nutrition Data'!$F:$F,$C150,'Complete Nutrition Data'!$G:$G,$D150,'Complete Nutrition Data'!$C:$C,$H$10,'Complete Nutrition Data'!$J:$J,"Indirect")</f>
        <v>0</v>
      </c>
      <c r="I150" s="5">
        <f>SUMIFS('Complete Nutrition Data'!$Q:$Q,'Complete Nutrition Data'!$B:$B,$B150,'Complete Nutrition Data'!$F:$F,$C150,'Complete Nutrition Data'!$G:$G,$D150,'Complete Nutrition Data'!$C:$C,$I$10,'Complete Nutrition Data'!$J:$J,"Indirect")</f>
        <v>0</v>
      </c>
      <c r="J150" s="5">
        <f>SUMIFS('Complete Nutrition Data'!$Q:$Q,'Complete Nutrition Data'!$B:$B,$B150,'Complete Nutrition Data'!$F:$F,$C150,'Complete Nutrition Data'!$G:$G,$D150,'Complete Nutrition Data'!$C:$C,$J$10,'Complete Nutrition Data'!$J:$J,"Indirect")</f>
        <v>0</v>
      </c>
      <c r="K150" s="5">
        <f>SUMIFS('Complete Nutrition Data'!$Q:$Q,'Complete Nutrition Data'!$B:$B,$B150,'Complete Nutrition Data'!$F:$F,$C150,'Complete Nutrition Data'!$G:$G,$D150,'Complete Nutrition Data'!$C:$C,$K$10,'Complete Nutrition Data'!$J:$J,"Indirect")</f>
        <v>0</v>
      </c>
      <c r="L150" s="5">
        <f>SUMIFS('Complete Nutrition Data'!$Q:$Q,'Complete Nutrition Data'!$B:$B,$B150,'Complete Nutrition Data'!$F:$F,$C150,'Complete Nutrition Data'!$G:$G,$D150,'Complete Nutrition Data'!$C:$C,$L$10,'Complete Nutrition Data'!$J:$J,"Indirect")</f>
        <v>0</v>
      </c>
      <c r="M150" s="5">
        <f>SUMIFS('Complete Nutrition Data'!$Q:$Q,'Complete Nutrition Data'!$B:$B,$B150,'Complete Nutrition Data'!$F:$F,$C150,'Complete Nutrition Data'!$G:$G,$D150,'Complete Nutrition Data'!$C:$C,$M$10,'Complete Nutrition Data'!$J:$J,"Indirect")</f>
        <v>0</v>
      </c>
      <c r="N150" s="5">
        <f t="shared" si="2"/>
        <v>0</v>
      </c>
      <c r="O150" s="5"/>
      <c r="P150" s="19"/>
      <c r="Q150" s="19"/>
      <c r="R150" s="19"/>
      <c r="S150" s="19"/>
      <c r="T150" s="19"/>
      <c r="U150" s="19"/>
      <c r="V150" s="19"/>
      <c r="W150" s="19"/>
      <c r="X150" s="19"/>
      <c r="Y150" s="19"/>
      <c r="Z150" s="19"/>
      <c r="AA150" s="19"/>
      <c r="AB150" s="19"/>
      <c r="AC150" s="19"/>
      <c r="AD150" s="19"/>
    </row>
    <row r="151" spans="2:30">
      <c r="B151" s="2" t="s">
        <v>13</v>
      </c>
      <c r="C151" s="2" t="s">
        <v>233</v>
      </c>
      <c r="D151" s="2" t="s">
        <v>356</v>
      </c>
      <c r="E151" s="2" t="s">
        <v>359</v>
      </c>
      <c r="F151" s="29" t="str">
        <f>_xlfn.XLOOKUP(B151,'Filter Data'!$A$1:$A$16,'Filter Data'!$M$1:$M$16," ")</f>
        <v>TZS</v>
      </c>
      <c r="G151" s="5">
        <f>SUMIFS('Complete Nutrition Data'!$Q:$Q,'Complete Nutrition Data'!$B:$B,$B151,'Complete Nutrition Data'!$F:$F,$C151,'Complete Nutrition Data'!$G:$G,$D151,'Complete Nutrition Data'!$C:$C,$G$10,'Complete Nutrition Data'!$J:$J,"Indirect")</f>
        <v>0</v>
      </c>
      <c r="H151" s="5">
        <f>SUMIFS('Complete Nutrition Data'!$Q:$Q,'Complete Nutrition Data'!$B:$B,$B151,'Complete Nutrition Data'!$F:$F,$C151,'Complete Nutrition Data'!$G:$G,$D151,'Complete Nutrition Data'!$C:$C,$H$10,'Complete Nutrition Data'!$J:$J,"Indirect")</f>
        <v>0</v>
      </c>
      <c r="I151" s="5">
        <f>SUMIFS('Complete Nutrition Data'!$Q:$Q,'Complete Nutrition Data'!$B:$B,$B151,'Complete Nutrition Data'!$F:$F,$C151,'Complete Nutrition Data'!$G:$G,$D151,'Complete Nutrition Data'!$C:$C,$I$10,'Complete Nutrition Data'!$J:$J,"Indirect")</f>
        <v>0</v>
      </c>
      <c r="J151" s="5">
        <f>SUMIFS('Complete Nutrition Data'!$Q:$Q,'Complete Nutrition Data'!$B:$B,$B151,'Complete Nutrition Data'!$F:$F,$C151,'Complete Nutrition Data'!$G:$G,$D151,'Complete Nutrition Data'!$C:$C,$J$10,'Complete Nutrition Data'!$J:$J,"Indirect")</f>
        <v>0</v>
      </c>
      <c r="K151" s="5">
        <f>SUMIFS('Complete Nutrition Data'!$Q:$Q,'Complete Nutrition Data'!$B:$B,$B151,'Complete Nutrition Data'!$F:$F,$C151,'Complete Nutrition Data'!$G:$G,$D151,'Complete Nutrition Data'!$C:$C,$K$10,'Complete Nutrition Data'!$J:$J,"Indirect")</f>
        <v>0</v>
      </c>
      <c r="L151" s="5">
        <f>SUMIFS('Complete Nutrition Data'!$Q:$Q,'Complete Nutrition Data'!$B:$B,$B151,'Complete Nutrition Data'!$F:$F,$C151,'Complete Nutrition Data'!$G:$G,$D151,'Complete Nutrition Data'!$C:$C,$L$10,'Complete Nutrition Data'!$J:$J,"Indirect")</f>
        <v>0</v>
      </c>
      <c r="M151" s="5">
        <f>SUMIFS('Complete Nutrition Data'!$Q:$Q,'Complete Nutrition Data'!$B:$B,$B151,'Complete Nutrition Data'!$F:$F,$C151,'Complete Nutrition Data'!$G:$G,$D151,'Complete Nutrition Data'!$C:$C,$M$10,'Complete Nutrition Data'!$J:$J,"Indirect")</f>
        <v>0</v>
      </c>
      <c r="N151" s="5">
        <f t="shared" si="2"/>
        <v>0</v>
      </c>
      <c r="O151" s="5"/>
      <c r="P151" s="19"/>
      <c r="Q151" s="19"/>
      <c r="R151" s="19"/>
      <c r="S151" s="19"/>
      <c r="T151" s="19"/>
      <c r="U151" s="19"/>
      <c r="V151" s="19"/>
      <c r="W151" s="19"/>
      <c r="X151" s="19"/>
      <c r="Y151" s="19"/>
      <c r="Z151" s="19"/>
      <c r="AA151" s="19"/>
      <c r="AB151" s="19"/>
      <c r="AC151" s="19"/>
      <c r="AD151" s="19"/>
    </row>
    <row r="152" spans="2:30">
      <c r="B152" s="2" t="s">
        <v>13</v>
      </c>
      <c r="C152" s="2" t="s">
        <v>229</v>
      </c>
      <c r="D152" s="2" t="s">
        <v>350</v>
      </c>
      <c r="E152" s="2" t="s">
        <v>359</v>
      </c>
      <c r="F152" s="29" t="str">
        <f>_xlfn.XLOOKUP(B152,'Filter Data'!$A$1:$A$16,'Filter Data'!$M$1:$M$16," ")</f>
        <v>TZS</v>
      </c>
      <c r="G152" s="5">
        <f>SUMIFS('Complete Nutrition Data'!$Q:$Q,'Complete Nutrition Data'!$B:$B,$B152,'Complete Nutrition Data'!$F:$F,$C152,'Complete Nutrition Data'!$G:$G,$D152,'Complete Nutrition Data'!$C:$C,$G$10,'Complete Nutrition Data'!$J:$J,"Indirect")</f>
        <v>0</v>
      </c>
      <c r="H152" s="5">
        <f>SUMIFS('Complete Nutrition Data'!$Q:$Q,'Complete Nutrition Data'!$B:$B,$B152,'Complete Nutrition Data'!$F:$F,$C152,'Complete Nutrition Data'!$G:$G,$D152,'Complete Nutrition Data'!$C:$C,$H$10,'Complete Nutrition Data'!$J:$J,"Indirect")</f>
        <v>0</v>
      </c>
      <c r="I152" s="5">
        <f>SUMIFS('Complete Nutrition Data'!$Q:$Q,'Complete Nutrition Data'!$B:$B,$B152,'Complete Nutrition Data'!$F:$F,$C152,'Complete Nutrition Data'!$G:$G,$D152,'Complete Nutrition Data'!$C:$C,$I$10,'Complete Nutrition Data'!$J:$J,"Indirect")</f>
        <v>0</v>
      </c>
      <c r="J152" s="5">
        <f>SUMIFS('Complete Nutrition Data'!$Q:$Q,'Complete Nutrition Data'!$B:$B,$B152,'Complete Nutrition Data'!$F:$F,$C152,'Complete Nutrition Data'!$G:$G,$D152,'Complete Nutrition Data'!$C:$C,$J$10,'Complete Nutrition Data'!$J:$J,"Indirect")</f>
        <v>0</v>
      </c>
      <c r="K152" s="5">
        <f>SUMIFS('Complete Nutrition Data'!$Q:$Q,'Complete Nutrition Data'!$B:$B,$B152,'Complete Nutrition Data'!$F:$F,$C152,'Complete Nutrition Data'!$G:$G,$D152,'Complete Nutrition Data'!$C:$C,$K$10,'Complete Nutrition Data'!$J:$J,"Indirect")</f>
        <v>0</v>
      </c>
      <c r="L152" s="5">
        <f>SUMIFS('Complete Nutrition Data'!$Q:$Q,'Complete Nutrition Data'!$B:$B,$B152,'Complete Nutrition Data'!$F:$F,$C152,'Complete Nutrition Data'!$G:$G,$D152,'Complete Nutrition Data'!$C:$C,$L$10,'Complete Nutrition Data'!$J:$J,"Indirect")</f>
        <v>0</v>
      </c>
      <c r="M152" s="5">
        <f>SUMIFS('Complete Nutrition Data'!$Q:$Q,'Complete Nutrition Data'!$B:$B,$B152,'Complete Nutrition Data'!$F:$F,$C152,'Complete Nutrition Data'!$G:$G,$D152,'Complete Nutrition Data'!$C:$C,$M$10,'Complete Nutrition Data'!$J:$J,"Indirect")</f>
        <v>0</v>
      </c>
      <c r="N152" s="5">
        <f t="shared" si="2"/>
        <v>0</v>
      </c>
      <c r="O152" s="5"/>
      <c r="P152" s="19"/>
      <c r="Q152" s="19"/>
      <c r="R152" s="19"/>
      <c r="S152" s="19"/>
      <c r="T152" s="19"/>
      <c r="U152" s="19"/>
      <c r="V152" s="19"/>
      <c r="W152" s="19"/>
      <c r="X152" s="19"/>
      <c r="Y152" s="19"/>
      <c r="Z152" s="19"/>
      <c r="AA152" s="19"/>
      <c r="AB152" s="19"/>
      <c r="AC152" s="19"/>
      <c r="AD152" s="19"/>
    </row>
    <row r="153" spans="2:30">
      <c r="B153" s="2" t="s">
        <v>13</v>
      </c>
      <c r="C153" s="2" t="s">
        <v>229</v>
      </c>
      <c r="D153" s="2" t="s">
        <v>351</v>
      </c>
      <c r="E153" s="2" t="s">
        <v>359</v>
      </c>
      <c r="F153" s="29" t="str">
        <f>_xlfn.XLOOKUP(B153,'Filter Data'!$A$1:$A$16,'Filter Data'!$M$1:$M$16," ")</f>
        <v>TZS</v>
      </c>
      <c r="G153" s="5">
        <f>SUMIFS('Complete Nutrition Data'!$Q:$Q,'Complete Nutrition Data'!$B:$B,$B153,'Complete Nutrition Data'!$F:$F,$C153,'Complete Nutrition Data'!$G:$G,$D153,'Complete Nutrition Data'!$C:$C,$G$10,'Complete Nutrition Data'!$J:$J,"Indirect")</f>
        <v>0</v>
      </c>
      <c r="H153" s="5">
        <f>SUMIFS('Complete Nutrition Data'!$Q:$Q,'Complete Nutrition Data'!$B:$B,$B153,'Complete Nutrition Data'!$F:$F,$C153,'Complete Nutrition Data'!$G:$G,$D153,'Complete Nutrition Data'!$C:$C,$H$10,'Complete Nutrition Data'!$J:$J,"Indirect")</f>
        <v>0</v>
      </c>
      <c r="I153" s="5">
        <f>SUMIFS('Complete Nutrition Data'!$Q:$Q,'Complete Nutrition Data'!$B:$B,$B153,'Complete Nutrition Data'!$F:$F,$C153,'Complete Nutrition Data'!$G:$G,$D153,'Complete Nutrition Data'!$C:$C,$I$10,'Complete Nutrition Data'!$J:$J,"Indirect")</f>
        <v>0</v>
      </c>
      <c r="J153" s="5">
        <f>SUMIFS('Complete Nutrition Data'!$Q:$Q,'Complete Nutrition Data'!$B:$B,$B153,'Complete Nutrition Data'!$F:$F,$C153,'Complete Nutrition Data'!$G:$G,$D153,'Complete Nutrition Data'!$C:$C,$J$10,'Complete Nutrition Data'!$J:$J,"Indirect")</f>
        <v>0</v>
      </c>
      <c r="K153" s="5">
        <f>SUMIFS('Complete Nutrition Data'!$Q:$Q,'Complete Nutrition Data'!$B:$B,$B153,'Complete Nutrition Data'!$F:$F,$C153,'Complete Nutrition Data'!$G:$G,$D153,'Complete Nutrition Data'!$C:$C,$K$10,'Complete Nutrition Data'!$J:$J,"Indirect")</f>
        <v>0</v>
      </c>
      <c r="L153" s="5">
        <f>SUMIFS('Complete Nutrition Data'!$Q:$Q,'Complete Nutrition Data'!$B:$B,$B153,'Complete Nutrition Data'!$F:$F,$C153,'Complete Nutrition Data'!$G:$G,$D153,'Complete Nutrition Data'!$C:$C,$L$10,'Complete Nutrition Data'!$J:$J,"Indirect")</f>
        <v>0</v>
      </c>
      <c r="M153" s="5">
        <f>SUMIFS('Complete Nutrition Data'!$Q:$Q,'Complete Nutrition Data'!$B:$B,$B153,'Complete Nutrition Data'!$F:$F,$C153,'Complete Nutrition Data'!$G:$G,$D153,'Complete Nutrition Data'!$C:$C,$M$10,'Complete Nutrition Data'!$J:$J,"Indirect")</f>
        <v>0</v>
      </c>
      <c r="N153" s="5">
        <f t="shared" si="2"/>
        <v>0</v>
      </c>
      <c r="O153" s="5"/>
      <c r="P153" s="19"/>
      <c r="Q153" s="19"/>
      <c r="R153" s="19"/>
      <c r="S153" s="19"/>
      <c r="T153" s="19"/>
      <c r="U153" s="19"/>
      <c r="V153" s="19"/>
      <c r="W153" s="19"/>
      <c r="X153" s="19"/>
      <c r="Y153" s="19"/>
      <c r="Z153" s="19"/>
      <c r="AA153" s="19"/>
      <c r="AB153" s="19"/>
      <c r="AC153" s="19"/>
      <c r="AD153" s="19"/>
    </row>
    <row r="154" spans="2:30">
      <c r="B154" s="2" t="s">
        <v>13</v>
      </c>
      <c r="C154" s="2" t="s">
        <v>229</v>
      </c>
      <c r="D154" s="2" t="s">
        <v>349</v>
      </c>
      <c r="E154" s="2" t="s">
        <v>359</v>
      </c>
      <c r="F154" s="29" t="str">
        <f>_xlfn.XLOOKUP(B154,'Filter Data'!$A$1:$A$16,'Filter Data'!$M$1:$M$16," ")</f>
        <v>TZS</v>
      </c>
      <c r="G154" s="5">
        <f>SUMIFS('Complete Nutrition Data'!$Q:$Q,'Complete Nutrition Data'!$B:$B,$B154,'Complete Nutrition Data'!$F:$F,$C154,'Complete Nutrition Data'!$G:$G,$D154,'Complete Nutrition Data'!$C:$C,$G$10,'Complete Nutrition Data'!$J:$J,"Indirect")</f>
        <v>0</v>
      </c>
      <c r="H154" s="5">
        <f>SUMIFS('Complete Nutrition Data'!$Q:$Q,'Complete Nutrition Data'!$B:$B,$B154,'Complete Nutrition Data'!$F:$F,$C154,'Complete Nutrition Data'!$G:$G,$D154,'Complete Nutrition Data'!$C:$C,$H$10,'Complete Nutrition Data'!$J:$J,"Indirect")</f>
        <v>0</v>
      </c>
      <c r="I154" s="5">
        <f>SUMIFS('Complete Nutrition Data'!$Q:$Q,'Complete Nutrition Data'!$B:$B,$B154,'Complete Nutrition Data'!$F:$F,$C154,'Complete Nutrition Data'!$G:$G,$D154,'Complete Nutrition Data'!$C:$C,$I$10,'Complete Nutrition Data'!$J:$J,"Indirect")</f>
        <v>0</v>
      </c>
      <c r="J154" s="5">
        <f>SUMIFS('Complete Nutrition Data'!$Q:$Q,'Complete Nutrition Data'!$B:$B,$B154,'Complete Nutrition Data'!$F:$F,$C154,'Complete Nutrition Data'!$G:$G,$D154,'Complete Nutrition Data'!$C:$C,$J$10,'Complete Nutrition Data'!$J:$J,"Indirect")</f>
        <v>0</v>
      </c>
      <c r="K154" s="5">
        <f>SUMIFS('Complete Nutrition Data'!$Q:$Q,'Complete Nutrition Data'!$B:$B,$B154,'Complete Nutrition Data'!$F:$F,$C154,'Complete Nutrition Data'!$G:$G,$D154,'Complete Nutrition Data'!$C:$C,$K$10,'Complete Nutrition Data'!$J:$J,"Indirect")</f>
        <v>0</v>
      </c>
      <c r="L154" s="5">
        <f>SUMIFS('Complete Nutrition Data'!$Q:$Q,'Complete Nutrition Data'!$B:$B,$B154,'Complete Nutrition Data'!$F:$F,$C154,'Complete Nutrition Data'!$G:$G,$D154,'Complete Nutrition Data'!$C:$C,$L$10,'Complete Nutrition Data'!$J:$J,"Indirect")</f>
        <v>0</v>
      </c>
      <c r="M154" s="5">
        <f>SUMIFS('Complete Nutrition Data'!$Q:$Q,'Complete Nutrition Data'!$B:$B,$B154,'Complete Nutrition Data'!$F:$F,$C154,'Complete Nutrition Data'!$G:$G,$D154,'Complete Nutrition Data'!$C:$C,$M$10,'Complete Nutrition Data'!$J:$J,"Indirect")</f>
        <v>0</v>
      </c>
      <c r="N154" s="5">
        <f t="shared" si="2"/>
        <v>0</v>
      </c>
      <c r="O154" s="5"/>
      <c r="P154" s="19"/>
      <c r="Q154" s="19"/>
      <c r="R154" s="19"/>
      <c r="S154" s="19"/>
      <c r="T154" s="19"/>
      <c r="U154" s="19"/>
      <c r="V154" s="19"/>
      <c r="W154" s="19"/>
      <c r="X154" s="19"/>
      <c r="Y154" s="19"/>
      <c r="Z154" s="19"/>
      <c r="AA154" s="19"/>
      <c r="AB154" s="19"/>
      <c r="AC154" s="19"/>
      <c r="AD154" s="19"/>
    </row>
    <row r="155" spans="2:30">
      <c r="B155" s="2" t="s">
        <v>120</v>
      </c>
      <c r="C155" s="2" t="s">
        <v>109</v>
      </c>
      <c r="D155" s="2" t="s">
        <v>222</v>
      </c>
      <c r="E155" s="2" t="s">
        <v>359</v>
      </c>
      <c r="F155" s="29" t="str">
        <f>_xlfn.XLOOKUP(B155,'Filter Data'!$A$1:$A$16,'Filter Data'!$M$1:$M$16," ")</f>
        <v>ZMW</v>
      </c>
      <c r="G155" s="5">
        <f>SUMIFS('Complete Nutrition Data'!$Q:$Q,'Complete Nutrition Data'!$B:$B,$B155,'Complete Nutrition Data'!$F:$F,$C155,'Complete Nutrition Data'!$G:$G,$D155,'Complete Nutrition Data'!$C:$C,$G$10,'Complete Nutrition Data'!$J:$J,"Indirect")</f>
        <v>6879076</v>
      </c>
      <c r="H155" s="5">
        <f>SUMIFS('Complete Nutrition Data'!$Q:$Q,'Complete Nutrition Data'!$B:$B,$B155,'Complete Nutrition Data'!$F:$F,$C155,'Complete Nutrition Data'!$G:$G,$D155,'Complete Nutrition Data'!$C:$C,$H$10,'Complete Nutrition Data'!$J:$J,"Indirect")</f>
        <v>0</v>
      </c>
      <c r="I155" s="5">
        <f>SUMIFS('Complete Nutrition Data'!$Q:$Q,'Complete Nutrition Data'!$B:$B,$B155,'Complete Nutrition Data'!$F:$F,$C155,'Complete Nutrition Data'!$G:$G,$D155,'Complete Nutrition Data'!$C:$C,$I$10,'Complete Nutrition Data'!$J:$J,"Indirect")</f>
        <v>3177992</v>
      </c>
      <c r="J155" s="5">
        <f>SUMIFS('Complete Nutrition Data'!$Q:$Q,'Complete Nutrition Data'!$B:$B,$B155,'Complete Nutrition Data'!$F:$F,$C155,'Complete Nutrition Data'!$G:$G,$D155,'Complete Nutrition Data'!$C:$C,$J$10,'Complete Nutrition Data'!$J:$J,"Indirect")</f>
        <v>3426462</v>
      </c>
      <c r="K155" s="5">
        <f>SUMIFS('Complete Nutrition Data'!$Q:$Q,'Complete Nutrition Data'!$B:$B,$B155,'Complete Nutrition Data'!$F:$F,$C155,'Complete Nutrition Data'!$G:$G,$D155,'Complete Nutrition Data'!$C:$C,$K$10,'Complete Nutrition Data'!$J:$J,"Indirect")</f>
        <v>0</v>
      </c>
      <c r="L155" s="5">
        <f>SUMIFS('Complete Nutrition Data'!$Q:$Q,'Complete Nutrition Data'!$B:$B,$B155,'Complete Nutrition Data'!$F:$F,$C155,'Complete Nutrition Data'!$G:$G,$D155,'Complete Nutrition Data'!$C:$C,$L$10,'Complete Nutrition Data'!$J:$J,"Indirect")</f>
        <v>0</v>
      </c>
      <c r="M155" s="5">
        <f>SUMIFS('Complete Nutrition Data'!$Q:$Q,'Complete Nutrition Data'!$B:$B,$B155,'Complete Nutrition Data'!$F:$F,$C155,'Complete Nutrition Data'!$G:$G,$D155,'Complete Nutrition Data'!$C:$C,$M$10,'Complete Nutrition Data'!$J:$J,"Indirect")</f>
        <v>0</v>
      </c>
      <c r="N155" s="5">
        <f t="shared" si="2"/>
        <v>13483530</v>
      </c>
      <c r="O155" s="5"/>
      <c r="P155" s="19"/>
      <c r="Q155" s="19"/>
      <c r="R155" s="19"/>
      <c r="S155" s="19"/>
      <c r="T155" s="19"/>
      <c r="U155" s="19"/>
      <c r="V155" s="19"/>
      <c r="W155" s="19"/>
      <c r="X155" s="19"/>
      <c r="Y155" s="19"/>
      <c r="Z155" s="19"/>
      <c r="AA155" s="19"/>
      <c r="AB155" s="19"/>
      <c r="AC155" s="19"/>
      <c r="AD155" s="19"/>
    </row>
    <row r="156" spans="2:30">
      <c r="B156" s="2" t="s">
        <v>120</v>
      </c>
      <c r="C156" s="2" t="s">
        <v>109</v>
      </c>
      <c r="D156" s="2" t="s">
        <v>234</v>
      </c>
      <c r="E156" s="2" t="s">
        <v>359</v>
      </c>
      <c r="F156" s="29" t="str">
        <f>_xlfn.XLOOKUP(B156,'Filter Data'!$A$1:$A$16,'Filter Data'!$M$1:$M$16," ")</f>
        <v>ZMW</v>
      </c>
      <c r="G156" s="5">
        <f>SUMIFS('Complete Nutrition Data'!$Q:$Q,'Complete Nutrition Data'!$B:$B,$B156,'Complete Nutrition Data'!$F:$F,$C156,'Complete Nutrition Data'!$G:$G,$D156,'Complete Nutrition Data'!$C:$C,$G$10,'Complete Nutrition Data'!$J:$J,"Indirect")</f>
        <v>0</v>
      </c>
      <c r="H156" s="5">
        <f>SUMIFS('Complete Nutrition Data'!$Q:$Q,'Complete Nutrition Data'!$B:$B,$B156,'Complete Nutrition Data'!$F:$F,$C156,'Complete Nutrition Data'!$G:$G,$D156,'Complete Nutrition Data'!$C:$C,$H$10,'Complete Nutrition Data'!$J:$J,"Indirect")</f>
        <v>0</v>
      </c>
      <c r="I156" s="5">
        <f>SUMIFS('Complete Nutrition Data'!$Q:$Q,'Complete Nutrition Data'!$B:$B,$B156,'Complete Nutrition Data'!$F:$F,$C156,'Complete Nutrition Data'!$G:$G,$D156,'Complete Nutrition Data'!$C:$C,$I$10,'Complete Nutrition Data'!$J:$J,"Indirect")</f>
        <v>0</v>
      </c>
      <c r="J156" s="5">
        <f>SUMIFS('Complete Nutrition Data'!$Q:$Q,'Complete Nutrition Data'!$B:$B,$B156,'Complete Nutrition Data'!$F:$F,$C156,'Complete Nutrition Data'!$G:$G,$D156,'Complete Nutrition Data'!$C:$C,$J$10,'Complete Nutrition Data'!$J:$J,"Indirect")</f>
        <v>0</v>
      </c>
      <c r="K156" s="5">
        <f>SUMIFS('Complete Nutrition Data'!$Q:$Q,'Complete Nutrition Data'!$B:$B,$B156,'Complete Nutrition Data'!$F:$F,$C156,'Complete Nutrition Data'!$G:$G,$D156,'Complete Nutrition Data'!$C:$C,$K$10,'Complete Nutrition Data'!$J:$J,"Indirect")</f>
        <v>0</v>
      </c>
      <c r="L156" s="5">
        <f>SUMIFS('Complete Nutrition Data'!$Q:$Q,'Complete Nutrition Data'!$B:$B,$B156,'Complete Nutrition Data'!$F:$F,$C156,'Complete Nutrition Data'!$G:$G,$D156,'Complete Nutrition Data'!$C:$C,$L$10,'Complete Nutrition Data'!$J:$J,"Indirect")</f>
        <v>0</v>
      </c>
      <c r="M156" s="5">
        <f>SUMIFS('Complete Nutrition Data'!$Q:$Q,'Complete Nutrition Data'!$B:$B,$B156,'Complete Nutrition Data'!$F:$F,$C156,'Complete Nutrition Data'!$G:$G,$D156,'Complete Nutrition Data'!$C:$C,$M$10,'Complete Nutrition Data'!$J:$J,"Indirect")</f>
        <v>0</v>
      </c>
      <c r="N156" s="5">
        <f t="shared" si="2"/>
        <v>0</v>
      </c>
      <c r="O156" s="5"/>
      <c r="P156" s="19"/>
      <c r="Q156" s="19"/>
      <c r="R156" s="19"/>
      <c r="S156" s="19"/>
      <c r="T156" s="19"/>
      <c r="U156" s="19"/>
      <c r="V156" s="19"/>
      <c r="W156" s="19"/>
      <c r="X156" s="19"/>
      <c r="Y156" s="19"/>
      <c r="Z156" s="19"/>
      <c r="AA156" s="19"/>
      <c r="AB156" s="19"/>
      <c r="AC156" s="19"/>
      <c r="AD156" s="19"/>
    </row>
    <row r="157" spans="2:30">
      <c r="B157" s="2" t="s">
        <v>120</v>
      </c>
      <c r="C157" s="2" t="s">
        <v>275</v>
      </c>
      <c r="D157" s="2" t="s">
        <v>382</v>
      </c>
      <c r="E157" s="2" t="s">
        <v>359</v>
      </c>
      <c r="F157" s="29" t="str">
        <f>_xlfn.XLOOKUP(B157,'Filter Data'!$A$1:$A$16,'Filter Data'!$M$1:$M$16," ")</f>
        <v>ZMW</v>
      </c>
      <c r="G157" s="5">
        <f>SUMIFS('Complete Nutrition Data'!$Q:$Q,'Complete Nutrition Data'!$B:$B,$B157,'Complete Nutrition Data'!$F:$F,$C157,'Complete Nutrition Data'!$G:$G,$D157,'Complete Nutrition Data'!$C:$C,$G$10,'Complete Nutrition Data'!$J:$J,"Indirect")</f>
        <v>0</v>
      </c>
      <c r="H157" s="5">
        <f>SUMIFS('Complete Nutrition Data'!$Q:$Q,'Complete Nutrition Data'!$B:$B,$B157,'Complete Nutrition Data'!$F:$F,$C157,'Complete Nutrition Data'!$G:$G,$D157,'Complete Nutrition Data'!$C:$C,$H$10,'Complete Nutrition Data'!$J:$J,"Indirect")</f>
        <v>10011139</v>
      </c>
      <c r="I157" s="5">
        <f>SUMIFS('Complete Nutrition Data'!$Q:$Q,'Complete Nutrition Data'!$B:$B,$B157,'Complete Nutrition Data'!$F:$F,$C157,'Complete Nutrition Data'!$G:$G,$D157,'Complete Nutrition Data'!$C:$C,$I$10,'Complete Nutrition Data'!$J:$J,"Indirect")</f>
        <v>10011139</v>
      </c>
      <c r="J157" s="5">
        <f>SUMIFS('Complete Nutrition Data'!$Q:$Q,'Complete Nutrition Data'!$B:$B,$B157,'Complete Nutrition Data'!$F:$F,$C157,'Complete Nutrition Data'!$G:$G,$D157,'Complete Nutrition Data'!$C:$C,$J$10,'Complete Nutrition Data'!$J:$J,"Indirect")</f>
        <v>13012253</v>
      </c>
      <c r="K157" s="5">
        <f>SUMIFS('Complete Nutrition Data'!$Q:$Q,'Complete Nutrition Data'!$B:$B,$B157,'Complete Nutrition Data'!$F:$F,$C157,'Complete Nutrition Data'!$G:$G,$D157,'Complete Nutrition Data'!$C:$C,$K$10,'Complete Nutrition Data'!$J:$J,"Indirect")</f>
        <v>0</v>
      </c>
      <c r="L157" s="5">
        <f>SUMIFS('Complete Nutrition Data'!$Q:$Q,'Complete Nutrition Data'!$B:$B,$B157,'Complete Nutrition Data'!$F:$F,$C157,'Complete Nutrition Data'!$G:$G,$D157,'Complete Nutrition Data'!$C:$C,$L$10,'Complete Nutrition Data'!$J:$J,"Indirect")</f>
        <v>0</v>
      </c>
      <c r="M157" s="5">
        <f>SUMIFS('Complete Nutrition Data'!$Q:$Q,'Complete Nutrition Data'!$B:$B,$B157,'Complete Nutrition Data'!$F:$F,$C157,'Complete Nutrition Data'!$G:$G,$D157,'Complete Nutrition Data'!$C:$C,$M$10,'Complete Nutrition Data'!$J:$J,"Indirect")</f>
        <v>0</v>
      </c>
      <c r="N157" s="5">
        <f t="shared" si="2"/>
        <v>33034531</v>
      </c>
      <c r="O157" s="5"/>
      <c r="P157" s="19"/>
      <c r="Q157" s="19"/>
      <c r="R157" s="19"/>
      <c r="S157" s="19"/>
      <c r="T157" s="19"/>
      <c r="U157" s="19"/>
      <c r="V157" s="19"/>
      <c r="W157" s="19"/>
      <c r="X157" s="19"/>
      <c r="Y157" s="19"/>
      <c r="Z157" s="19"/>
      <c r="AA157" s="19"/>
      <c r="AB157" s="19"/>
      <c r="AC157" s="19"/>
      <c r="AD157" s="19"/>
    </row>
    <row r="158" spans="2:30" ht="27.6">
      <c r="B158" s="2" t="s">
        <v>120</v>
      </c>
      <c r="C158" s="2" t="s">
        <v>232</v>
      </c>
      <c r="D158" s="2" t="s">
        <v>405</v>
      </c>
      <c r="E158" s="2" t="s">
        <v>359</v>
      </c>
      <c r="F158" s="29" t="str">
        <f>_xlfn.XLOOKUP(B158,'Filter Data'!$A$1:$A$16,'Filter Data'!$M$1:$M$16," ")</f>
        <v>ZMW</v>
      </c>
      <c r="G158" s="5">
        <f>SUMIFS('Complete Nutrition Data'!$Q:$Q,'Complete Nutrition Data'!$B:$B,$B158,'Complete Nutrition Data'!$F:$F,$C158,'Complete Nutrition Data'!$G:$G,$D158,'Complete Nutrition Data'!$C:$C,$G$10,'Complete Nutrition Data'!$J:$J,"Indirect")</f>
        <v>0</v>
      </c>
      <c r="H158" s="5">
        <f>SUMIFS('Complete Nutrition Data'!$Q:$Q,'Complete Nutrition Data'!$B:$B,$B158,'Complete Nutrition Data'!$F:$F,$C158,'Complete Nutrition Data'!$G:$G,$D158,'Complete Nutrition Data'!$C:$C,$H$10,'Complete Nutrition Data'!$J:$J,"Indirect")</f>
        <v>0</v>
      </c>
      <c r="I158" s="5">
        <f>SUMIFS('Complete Nutrition Data'!$Q:$Q,'Complete Nutrition Data'!$B:$B,$B158,'Complete Nutrition Data'!$F:$F,$C158,'Complete Nutrition Data'!$G:$G,$D158,'Complete Nutrition Data'!$C:$C,$I$10,'Complete Nutrition Data'!$J:$J,"Indirect")</f>
        <v>0</v>
      </c>
      <c r="J158" s="5">
        <f>SUMIFS('Complete Nutrition Data'!$Q:$Q,'Complete Nutrition Data'!$B:$B,$B158,'Complete Nutrition Data'!$F:$F,$C158,'Complete Nutrition Data'!$G:$G,$D158,'Complete Nutrition Data'!$C:$C,$J$10,'Complete Nutrition Data'!$J:$J,"Indirect")</f>
        <v>0</v>
      </c>
      <c r="K158" s="5">
        <f>SUMIFS('Complete Nutrition Data'!$Q:$Q,'Complete Nutrition Data'!$B:$B,$B158,'Complete Nutrition Data'!$F:$F,$C158,'Complete Nutrition Data'!$G:$G,$D158,'Complete Nutrition Data'!$C:$C,$K$10,'Complete Nutrition Data'!$J:$J,"Indirect")</f>
        <v>0</v>
      </c>
      <c r="L158" s="5">
        <f>SUMIFS('Complete Nutrition Data'!$Q:$Q,'Complete Nutrition Data'!$B:$B,$B158,'Complete Nutrition Data'!$F:$F,$C158,'Complete Nutrition Data'!$G:$G,$D158,'Complete Nutrition Data'!$C:$C,$L$10,'Complete Nutrition Data'!$J:$J,"Indirect")</f>
        <v>0</v>
      </c>
      <c r="M158" s="5">
        <f>SUMIFS('Complete Nutrition Data'!$Q:$Q,'Complete Nutrition Data'!$B:$B,$B158,'Complete Nutrition Data'!$F:$F,$C158,'Complete Nutrition Data'!$G:$G,$D158,'Complete Nutrition Data'!$C:$C,$M$10,'Complete Nutrition Data'!$J:$J,"Indirect")</f>
        <v>0</v>
      </c>
      <c r="N158" s="5">
        <f t="shared" si="2"/>
        <v>0</v>
      </c>
      <c r="O158" s="5"/>
      <c r="P158" s="19"/>
      <c r="Q158" s="19"/>
      <c r="R158" s="19"/>
      <c r="S158" s="19"/>
      <c r="T158" s="19"/>
      <c r="U158" s="19"/>
      <c r="V158" s="19"/>
      <c r="W158" s="19"/>
      <c r="X158" s="19"/>
      <c r="Y158" s="19"/>
      <c r="Z158" s="19"/>
      <c r="AA158" s="19"/>
      <c r="AB158" s="19"/>
      <c r="AC158" s="19"/>
      <c r="AD158" s="19"/>
    </row>
    <row r="159" spans="2:30">
      <c r="B159" s="2" t="s">
        <v>120</v>
      </c>
      <c r="C159" s="2" t="s">
        <v>232</v>
      </c>
      <c r="D159" s="2" t="s">
        <v>312</v>
      </c>
      <c r="E159" s="2" t="s">
        <v>359</v>
      </c>
      <c r="F159" s="29" t="str">
        <f>_xlfn.XLOOKUP(B159,'Filter Data'!$A$1:$A$16,'Filter Data'!$M$1:$M$16," ")</f>
        <v>ZMW</v>
      </c>
      <c r="G159" s="5">
        <f>SUMIFS('Complete Nutrition Data'!$Q:$Q,'Complete Nutrition Data'!$B:$B,$B159,'Complete Nutrition Data'!$F:$F,$C159,'Complete Nutrition Data'!$G:$G,$D159,'Complete Nutrition Data'!$C:$C,$G$10,'Complete Nutrition Data'!$J:$J,"Indirect")</f>
        <v>103219367</v>
      </c>
      <c r="H159" s="5">
        <f>SUMIFS('Complete Nutrition Data'!$Q:$Q,'Complete Nutrition Data'!$B:$B,$B159,'Complete Nutrition Data'!$F:$F,$C159,'Complete Nutrition Data'!$G:$G,$D159,'Complete Nutrition Data'!$C:$C,$H$10,'Complete Nutrition Data'!$J:$J,"Indirect")</f>
        <v>101218638</v>
      </c>
      <c r="I159" s="5">
        <f>SUMIFS('Complete Nutrition Data'!$Q:$Q,'Complete Nutrition Data'!$B:$B,$B159,'Complete Nutrition Data'!$F:$F,$C159,'Complete Nutrition Data'!$G:$G,$D159,'Complete Nutrition Data'!$C:$C,$I$10,'Complete Nutrition Data'!$J:$J,"Indirect")</f>
        <v>1692757094</v>
      </c>
      <c r="J159" s="5">
        <f>SUMIFS('Complete Nutrition Data'!$Q:$Q,'Complete Nutrition Data'!$B:$B,$B159,'Complete Nutrition Data'!$F:$F,$C159,'Complete Nutrition Data'!$G:$G,$D159,'Complete Nutrition Data'!$C:$C,$J$10,'Complete Nutrition Data'!$J:$J,"Indirect")</f>
        <v>2146200000</v>
      </c>
      <c r="K159" s="5">
        <f>SUMIFS('Complete Nutrition Data'!$Q:$Q,'Complete Nutrition Data'!$B:$B,$B159,'Complete Nutrition Data'!$F:$F,$C159,'Complete Nutrition Data'!$G:$G,$D159,'Complete Nutrition Data'!$C:$C,$K$10,'Complete Nutrition Data'!$J:$J,"Indirect")</f>
        <v>0</v>
      </c>
      <c r="L159" s="5">
        <f>SUMIFS('Complete Nutrition Data'!$Q:$Q,'Complete Nutrition Data'!$B:$B,$B159,'Complete Nutrition Data'!$F:$F,$C159,'Complete Nutrition Data'!$G:$G,$D159,'Complete Nutrition Data'!$C:$C,$L$10,'Complete Nutrition Data'!$J:$J,"Indirect")</f>
        <v>0</v>
      </c>
      <c r="M159" s="5">
        <f>SUMIFS('Complete Nutrition Data'!$Q:$Q,'Complete Nutrition Data'!$B:$B,$B159,'Complete Nutrition Data'!$F:$F,$C159,'Complete Nutrition Data'!$G:$G,$D159,'Complete Nutrition Data'!$C:$C,$M$10,'Complete Nutrition Data'!$J:$J,"Indirect")</f>
        <v>0</v>
      </c>
      <c r="N159" s="5">
        <f t="shared" si="2"/>
        <v>4043395099</v>
      </c>
      <c r="O159" s="5"/>
      <c r="P159" s="19"/>
      <c r="Q159" s="19"/>
      <c r="R159" s="19"/>
      <c r="S159" s="19"/>
      <c r="T159" s="19"/>
      <c r="U159" s="19"/>
      <c r="V159" s="19"/>
      <c r="W159" s="19"/>
      <c r="X159" s="19"/>
      <c r="Y159" s="19"/>
      <c r="Z159" s="19"/>
      <c r="AA159" s="19"/>
      <c r="AB159" s="19"/>
      <c r="AC159" s="19"/>
      <c r="AD159" s="19"/>
    </row>
    <row r="160" spans="2:30">
      <c r="B160" s="2" t="s">
        <v>120</v>
      </c>
      <c r="C160" s="2" t="s">
        <v>187</v>
      </c>
      <c r="D160" s="2" t="s">
        <v>353</v>
      </c>
      <c r="E160" s="2" t="s">
        <v>359</v>
      </c>
      <c r="F160" s="29" t="str">
        <f>_xlfn.XLOOKUP(B160,'Filter Data'!$A$1:$A$16,'Filter Data'!$M$1:$M$16," ")</f>
        <v>ZMW</v>
      </c>
      <c r="G160" s="5">
        <f>SUMIFS('Complete Nutrition Data'!$Q:$Q,'Complete Nutrition Data'!$B:$B,$B160,'Complete Nutrition Data'!$F:$F,$C160,'Complete Nutrition Data'!$G:$G,$D160,'Complete Nutrition Data'!$C:$C,$G$10,'Complete Nutrition Data'!$J:$J,"Indirect")</f>
        <v>0</v>
      </c>
      <c r="H160" s="5">
        <f>SUMIFS('Complete Nutrition Data'!$Q:$Q,'Complete Nutrition Data'!$B:$B,$B160,'Complete Nutrition Data'!$F:$F,$C160,'Complete Nutrition Data'!$G:$G,$D160,'Complete Nutrition Data'!$C:$C,$H$10,'Complete Nutrition Data'!$J:$J,"Indirect")</f>
        <v>0</v>
      </c>
      <c r="I160" s="5">
        <f>SUMIFS('Complete Nutrition Data'!$Q:$Q,'Complete Nutrition Data'!$B:$B,$B160,'Complete Nutrition Data'!$F:$F,$C160,'Complete Nutrition Data'!$G:$G,$D160,'Complete Nutrition Data'!$C:$C,$I$10,'Complete Nutrition Data'!$J:$J,"Indirect")</f>
        <v>0</v>
      </c>
      <c r="J160" s="5">
        <f>SUMIFS('Complete Nutrition Data'!$Q:$Q,'Complete Nutrition Data'!$B:$B,$B160,'Complete Nutrition Data'!$F:$F,$C160,'Complete Nutrition Data'!$G:$G,$D160,'Complete Nutrition Data'!$C:$C,$J$10,'Complete Nutrition Data'!$J:$J,"Indirect")</f>
        <v>0</v>
      </c>
      <c r="K160" s="5">
        <f>SUMIFS('Complete Nutrition Data'!$Q:$Q,'Complete Nutrition Data'!$B:$B,$B160,'Complete Nutrition Data'!$F:$F,$C160,'Complete Nutrition Data'!$G:$G,$D160,'Complete Nutrition Data'!$C:$C,$K$10,'Complete Nutrition Data'!$J:$J,"Indirect")</f>
        <v>0</v>
      </c>
      <c r="L160" s="5">
        <f>SUMIFS('Complete Nutrition Data'!$Q:$Q,'Complete Nutrition Data'!$B:$B,$B160,'Complete Nutrition Data'!$F:$F,$C160,'Complete Nutrition Data'!$G:$G,$D160,'Complete Nutrition Data'!$C:$C,$L$10,'Complete Nutrition Data'!$J:$J,"Indirect")</f>
        <v>0</v>
      </c>
      <c r="M160" s="5">
        <f>SUMIFS('Complete Nutrition Data'!$Q:$Q,'Complete Nutrition Data'!$B:$B,$B160,'Complete Nutrition Data'!$F:$F,$C160,'Complete Nutrition Data'!$G:$G,$D160,'Complete Nutrition Data'!$C:$C,$M$10,'Complete Nutrition Data'!$J:$J,"Indirect")</f>
        <v>0</v>
      </c>
      <c r="N160" s="5">
        <f t="shared" si="2"/>
        <v>0</v>
      </c>
      <c r="O160" s="5"/>
      <c r="P160" s="19"/>
      <c r="Q160" s="19"/>
      <c r="R160" s="19"/>
      <c r="S160" s="19"/>
      <c r="T160" s="19"/>
      <c r="U160" s="19"/>
      <c r="V160" s="19"/>
      <c r="W160" s="19"/>
      <c r="X160" s="19"/>
      <c r="Y160" s="19"/>
      <c r="Z160" s="19"/>
      <c r="AA160" s="19"/>
      <c r="AB160" s="19"/>
      <c r="AC160" s="19"/>
      <c r="AD160" s="19"/>
    </row>
    <row r="161" spans="2:30">
      <c r="B161" s="2" t="s">
        <v>120</v>
      </c>
      <c r="C161" s="2" t="s">
        <v>187</v>
      </c>
      <c r="D161" s="2" t="s">
        <v>382</v>
      </c>
      <c r="E161" s="2" t="s">
        <v>359</v>
      </c>
      <c r="F161" s="29" t="str">
        <f>_xlfn.XLOOKUP(B161,'Filter Data'!$A$1:$A$16,'Filter Data'!$M$1:$M$16," ")</f>
        <v>ZMW</v>
      </c>
      <c r="G161" s="5">
        <f>SUMIFS('Complete Nutrition Data'!$Q:$Q,'Complete Nutrition Data'!$B:$B,$B161,'Complete Nutrition Data'!$F:$F,$C161,'Complete Nutrition Data'!$G:$G,$D161,'Complete Nutrition Data'!$C:$C,$G$10,'Complete Nutrition Data'!$J:$J,"Indirect")</f>
        <v>0</v>
      </c>
      <c r="H161" s="5">
        <f>SUMIFS('Complete Nutrition Data'!$Q:$Q,'Complete Nutrition Data'!$B:$B,$B161,'Complete Nutrition Data'!$F:$F,$C161,'Complete Nutrition Data'!$G:$G,$D161,'Complete Nutrition Data'!$C:$C,$H$10,'Complete Nutrition Data'!$J:$J,"Indirect")</f>
        <v>0</v>
      </c>
      <c r="I161" s="5">
        <f>SUMIFS('Complete Nutrition Data'!$Q:$Q,'Complete Nutrition Data'!$B:$B,$B161,'Complete Nutrition Data'!$F:$F,$C161,'Complete Nutrition Data'!$G:$G,$D161,'Complete Nutrition Data'!$C:$C,$I$10,'Complete Nutrition Data'!$J:$J,"Indirect")</f>
        <v>0</v>
      </c>
      <c r="J161" s="5">
        <f>SUMIFS('Complete Nutrition Data'!$Q:$Q,'Complete Nutrition Data'!$B:$B,$B161,'Complete Nutrition Data'!$F:$F,$C161,'Complete Nutrition Data'!$G:$G,$D161,'Complete Nutrition Data'!$C:$C,$J$10,'Complete Nutrition Data'!$J:$J,"Indirect")</f>
        <v>0</v>
      </c>
      <c r="K161" s="5">
        <f>SUMIFS('Complete Nutrition Data'!$Q:$Q,'Complete Nutrition Data'!$B:$B,$B161,'Complete Nutrition Data'!$F:$F,$C161,'Complete Nutrition Data'!$G:$G,$D161,'Complete Nutrition Data'!$C:$C,$K$10,'Complete Nutrition Data'!$J:$J,"Indirect")</f>
        <v>0</v>
      </c>
      <c r="L161" s="5">
        <f>SUMIFS('Complete Nutrition Data'!$Q:$Q,'Complete Nutrition Data'!$B:$B,$B161,'Complete Nutrition Data'!$F:$F,$C161,'Complete Nutrition Data'!$G:$G,$D161,'Complete Nutrition Data'!$C:$C,$L$10,'Complete Nutrition Data'!$J:$J,"Indirect")</f>
        <v>0</v>
      </c>
      <c r="M161" s="5">
        <f>SUMIFS('Complete Nutrition Data'!$Q:$Q,'Complete Nutrition Data'!$B:$B,$B161,'Complete Nutrition Data'!$F:$F,$C161,'Complete Nutrition Data'!$G:$G,$D161,'Complete Nutrition Data'!$C:$C,$M$10,'Complete Nutrition Data'!$J:$J,"Indirect")</f>
        <v>0</v>
      </c>
      <c r="N161" s="5">
        <f t="shared" si="2"/>
        <v>0</v>
      </c>
      <c r="O161" s="5"/>
      <c r="P161" s="19"/>
      <c r="Q161" s="19"/>
      <c r="R161" s="19"/>
      <c r="S161" s="19"/>
      <c r="T161" s="19"/>
      <c r="U161" s="19"/>
      <c r="V161" s="19"/>
      <c r="W161" s="19"/>
      <c r="X161" s="19"/>
      <c r="Y161" s="19"/>
      <c r="Z161" s="19"/>
      <c r="AA161" s="19"/>
      <c r="AB161" s="19"/>
      <c r="AC161" s="19"/>
      <c r="AD161" s="19"/>
    </row>
    <row r="162" spans="2:30">
      <c r="B162" s="2" t="s">
        <v>120</v>
      </c>
      <c r="C162" s="2" t="s">
        <v>187</v>
      </c>
      <c r="D162" s="2" t="s">
        <v>234</v>
      </c>
      <c r="E162" s="2" t="s">
        <v>359</v>
      </c>
      <c r="F162" s="29" t="str">
        <f>_xlfn.XLOOKUP(B162,'Filter Data'!$A$1:$A$16,'Filter Data'!$M$1:$M$16," ")</f>
        <v>ZMW</v>
      </c>
      <c r="G162" s="5">
        <f>SUMIFS('Complete Nutrition Data'!$Q:$Q,'Complete Nutrition Data'!$B:$B,$B162,'Complete Nutrition Data'!$F:$F,$C162,'Complete Nutrition Data'!$G:$G,$D162,'Complete Nutrition Data'!$C:$C,$G$10,'Complete Nutrition Data'!$J:$J,"Indirect")</f>
        <v>0</v>
      </c>
      <c r="H162" s="5">
        <f>SUMIFS('Complete Nutrition Data'!$Q:$Q,'Complete Nutrition Data'!$B:$B,$B162,'Complete Nutrition Data'!$F:$F,$C162,'Complete Nutrition Data'!$G:$G,$D162,'Complete Nutrition Data'!$C:$C,$H$10,'Complete Nutrition Data'!$J:$J,"Indirect")</f>
        <v>0</v>
      </c>
      <c r="I162" s="5">
        <f>SUMIFS('Complete Nutrition Data'!$Q:$Q,'Complete Nutrition Data'!$B:$B,$B162,'Complete Nutrition Data'!$F:$F,$C162,'Complete Nutrition Data'!$G:$G,$D162,'Complete Nutrition Data'!$C:$C,$I$10,'Complete Nutrition Data'!$J:$J,"Indirect")</f>
        <v>0</v>
      </c>
      <c r="J162" s="5">
        <f>SUMIFS('Complete Nutrition Data'!$Q:$Q,'Complete Nutrition Data'!$B:$B,$B162,'Complete Nutrition Data'!$F:$F,$C162,'Complete Nutrition Data'!$G:$G,$D162,'Complete Nutrition Data'!$C:$C,$J$10,'Complete Nutrition Data'!$J:$J,"Indirect")</f>
        <v>0</v>
      </c>
      <c r="K162" s="5">
        <f>SUMIFS('Complete Nutrition Data'!$Q:$Q,'Complete Nutrition Data'!$B:$B,$B162,'Complete Nutrition Data'!$F:$F,$C162,'Complete Nutrition Data'!$G:$G,$D162,'Complete Nutrition Data'!$C:$C,$K$10,'Complete Nutrition Data'!$J:$J,"Indirect")</f>
        <v>0</v>
      </c>
      <c r="L162" s="5">
        <f>SUMIFS('Complete Nutrition Data'!$Q:$Q,'Complete Nutrition Data'!$B:$B,$B162,'Complete Nutrition Data'!$F:$F,$C162,'Complete Nutrition Data'!$G:$G,$D162,'Complete Nutrition Data'!$C:$C,$L$10,'Complete Nutrition Data'!$J:$J,"Indirect")</f>
        <v>0</v>
      </c>
      <c r="M162" s="5">
        <f>SUMIFS('Complete Nutrition Data'!$Q:$Q,'Complete Nutrition Data'!$B:$B,$B162,'Complete Nutrition Data'!$F:$F,$C162,'Complete Nutrition Data'!$G:$G,$D162,'Complete Nutrition Data'!$C:$C,$M$10,'Complete Nutrition Data'!$J:$J,"Indirect")</f>
        <v>0</v>
      </c>
      <c r="N162" s="5">
        <f t="shared" si="2"/>
        <v>0</v>
      </c>
      <c r="O162" s="5"/>
      <c r="P162" s="19"/>
      <c r="Q162" s="19"/>
      <c r="R162" s="19"/>
      <c r="S162" s="19"/>
      <c r="T162" s="19"/>
      <c r="U162" s="19"/>
      <c r="V162" s="19"/>
      <c r="W162" s="19"/>
      <c r="X162" s="19"/>
      <c r="Y162" s="19"/>
      <c r="Z162" s="19"/>
      <c r="AA162" s="19"/>
      <c r="AB162" s="19"/>
      <c r="AC162" s="19"/>
      <c r="AD162" s="19"/>
    </row>
    <row r="163" spans="2:30">
      <c r="B163" s="2" t="s">
        <v>120</v>
      </c>
      <c r="C163" s="2" t="s">
        <v>233</v>
      </c>
      <c r="D163" s="2" t="s">
        <v>356</v>
      </c>
      <c r="E163" s="2" t="s">
        <v>359</v>
      </c>
      <c r="F163" s="29" t="str">
        <f>_xlfn.XLOOKUP(B163,'Filter Data'!$A$1:$A$16,'Filter Data'!$M$1:$M$16," ")</f>
        <v>ZMW</v>
      </c>
      <c r="G163" s="5">
        <f>SUMIFS('Complete Nutrition Data'!$Q:$Q,'Complete Nutrition Data'!$B:$B,$B163,'Complete Nutrition Data'!$F:$F,$C163,'Complete Nutrition Data'!$G:$G,$D163,'Complete Nutrition Data'!$C:$C,$G$10,'Complete Nutrition Data'!$J:$J,"Indirect")</f>
        <v>0</v>
      </c>
      <c r="H163" s="5">
        <f>SUMIFS('Complete Nutrition Data'!$Q:$Q,'Complete Nutrition Data'!$B:$B,$B163,'Complete Nutrition Data'!$F:$F,$C163,'Complete Nutrition Data'!$G:$G,$D163,'Complete Nutrition Data'!$C:$C,$H$10,'Complete Nutrition Data'!$J:$J,"Indirect")</f>
        <v>0</v>
      </c>
      <c r="I163" s="5">
        <f>SUMIFS('Complete Nutrition Data'!$Q:$Q,'Complete Nutrition Data'!$B:$B,$B163,'Complete Nutrition Data'!$F:$F,$C163,'Complete Nutrition Data'!$G:$G,$D163,'Complete Nutrition Data'!$C:$C,$I$10,'Complete Nutrition Data'!$J:$J,"Indirect")</f>
        <v>0</v>
      </c>
      <c r="J163" s="5">
        <f>SUMIFS('Complete Nutrition Data'!$Q:$Q,'Complete Nutrition Data'!$B:$B,$B163,'Complete Nutrition Data'!$F:$F,$C163,'Complete Nutrition Data'!$G:$G,$D163,'Complete Nutrition Data'!$C:$C,$J$10,'Complete Nutrition Data'!$J:$J,"Indirect")</f>
        <v>0</v>
      </c>
      <c r="K163" s="5">
        <f>SUMIFS('Complete Nutrition Data'!$Q:$Q,'Complete Nutrition Data'!$B:$B,$B163,'Complete Nutrition Data'!$F:$F,$C163,'Complete Nutrition Data'!$G:$G,$D163,'Complete Nutrition Data'!$C:$C,$K$10,'Complete Nutrition Data'!$J:$J,"Indirect")</f>
        <v>0</v>
      </c>
      <c r="L163" s="5">
        <f>SUMIFS('Complete Nutrition Data'!$Q:$Q,'Complete Nutrition Data'!$B:$B,$B163,'Complete Nutrition Data'!$F:$F,$C163,'Complete Nutrition Data'!$G:$G,$D163,'Complete Nutrition Data'!$C:$C,$L$10,'Complete Nutrition Data'!$J:$J,"Indirect")</f>
        <v>0</v>
      </c>
      <c r="M163" s="5">
        <f>SUMIFS('Complete Nutrition Data'!$Q:$Q,'Complete Nutrition Data'!$B:$B,$B163,'Complete Nutrition Data'!$F:$F,$C163,'Complete Nutrition Data'!$G:$G,$D163,'Complete Nutrition Data'!$C:$C,$M$10,'Complete Nutrition Data'!$J:$J,"Indirect")</f>
        <v>0</v>
      </c>
      <c r="N163" s="5">
        <f t="shared" si="2"/>
        <v>0</v>
      </c>
      <c r="O163" s="5"/>
      <c r="P163" s="19"/>
      <c r="Q163" s="19"/>
      <c r="R163" s="19"/>
      <c r="S163" s="19"/>
      <c r="T163" s="19"/>
      <c r="U163" s="19"/>
      <c r="V163" s="19"/>
      <c r="W163" s="19"/>
      <c r="X163" s="19"/>
      <c r="Y163" s="19"/>
      <c r="Z163" s="19"/>
      <c r="AA163" s="19"/>
      <c r="AB163" s="19"/>
      <c r="AC163" s="19"/>
      <c r="AD163" s="19"/>
    </row>
    <row r="164" spans="2:30">
      <c r="B164" s="2" t="s">
        <v>120</v>
      </c>
      <c r="C164" s="2" t="s">
        <v>229</v>
      </c>
      <c r="D164" s="2" t="s">
        <v>350</v>
      </c>
      <c r="E164" s="2" t="s">
        <v>359</v>
      </c>
      <c r="F164" s="29" t="str">
        <f>_xlfn.XLOOKUP(B164,'Filter Data'!$A$1:$A$16,'Filter Data'!$M$1:$M$16," ")</f>
        <v>ZMW</v>
      </c>
      <c r="G164" s="5">
        <f>SUMIFS('Complete Nutrition Data'!$Q:$Q,'Complete Nutrition Data'!$B:$B,$B164,'Complete Nutrition Data'!$F:$F,$C164,'Complete Nutrition Data'!$G:$G,$D164,'Complete Nutrition Data'!$C:$C,$G$10,'Complete Nutrition Data'!$J:$J,"Indirect")</f>
        <v>0</v>
      </c>
      <c r="H164" s="5">
        <f>SUMIFS('Complete Nutrition Data'!$Q:$Q,'Complete Nutrition Data'!$B:$B,$B164,'Complete Nutrition Data'!$F:$F,$C164,'Complete Nutrition Data'!$G:$G,$D164,'Complete Nutrition Data'!$C:$C,$H$10,'Complete Nutrition Data'!$J:$J,"Indirect")</f>
        <v>0</v>
      </c>
      <c r="I164" s="5">
        <f>SUMIFS('Complete Nutrition Data'!$Q:$Q,'Complete Nutrition Data'!$B:$B,$B164,'Complete Nutrition Data'!$F:$F,$C164,'Complete Nutrition Data'!$G:$G,$D164,'Complete Nutrition Data'!$C:$C,$I$10,'Complete Nutrition Data'!$J:$J,"Indirect")</f>
        <v>0</v>
      </c>
      <c r="J164" s="5">
        <f>SUMIFS('Complete Nutrition Data'!$Q:$Q,'Complete Nutrition Data'!$B:$B,$B164,'Complete Nutrition Data'!$F:$F,$C164,'Complete Nutrition Data'!$G:$G,$D164,'Complete Nutrition Data'!$C:$C,$J$10,'Complete Nutrition Data'!$J:$J,"Indirect")</f>
        <v>0</v>
      </c>
      <c r="K164" s="5">
        <f>SUMIFS('Complete Nutrition Data'!$Q:$Q,'Complete Nutrition Data'!$B:$B,$B164,'Complete Nutrition Data'!$F:$F,$C164,'Complete Nutrition Data'!$G:$G,$D164,'Complete Nutrition Data'!$C:$C,$K$10,'Complete Nutrition Data'!$J:$J,"Indirect")</f>
        <v>0</v>
      </c>
      <c r="L164" s="5">
        <f>SUMIFS('Complete Nutrition Data'!$Q:$Q,'Complete Nutrition Data'!$B:$B,$B164,'Complete Nutrition Data'!$F:$F,$C164,'Complete Nutrition Data'!$G:$G,$D164,'Complete Nutrition Data'!$C:$C,$L$10,'Complete Nutrition Data'!$J:$J,"Indirect")</f>
        <v>0</v>
      </c>
      <c r="M164" s="5">
        <f>SUMIFS('Complete Nutrition Data'!$Q:$Q,'Complete Nutrition Data'!$B:$B,$B164,'Complete Nutrition Data'!$F:$F,$C164,'Complete Nutrition Data'!$G:$G,$D164,'Complete Nutrition Data'!$C:$C,$M$10,'Complete Nutrition Data'!$J:$J,"Indirect")</f>
        <v>0</v>
      </c>
      <c r="N164" s="5">
        <f t="shared" ref="N164:N178" si="3">SUM(E164:K164)</f>
        <v>0</v>
      </c>
      <c r="O164" s="5"/>
      <c r="P164" s="19"/>
      <c r="Q164" s="19"/>
      <c r="R164" s="19"/>
      <c r="S164" s="19"/>
      <c r="T164" s="19"/>
      <c r="U164" s="19"/>
      <c r="V164" s="19"/>
      <c r="W164" s="19"/>
      <c r="X164" s="19"/>
      <c r="Y164" s="19"/>
      <c r="Z164" s="19"/>
      <c r="AA164" s="19"/>
      <c r="AB164" s="19"/>
      <c r="AC164" s="19"/>
      <c r="AD164" s="19"/>
    </row>
    <row r="165" spans="2:30">
      <c r="B165" s="2" t="s">
        <v>120</v>
      </c>
      <c r="C165" s="2" t="s">
        <v>229</v>
      </c>
      <c r="D165" s="2" t="s">
        <v>351</v>
      </c>
      <c r="E165" s="2" t="s">
        <v>359</v>
      </c>
      <c r="F165" s="29" t="str">
        <f>_xlfn.XLOOKUP(B165,'Filter Data'!$A$1:$A$16,'Filter Data'!$M$1:$M$16," ")</f>
        <v>ZMW</v>
      </c>
      <c r="G165" s="5">
        <f>SUMIFS('Complete Nutrition Data'!$Q:$Q,'Complete Nutrition Data'!$B:$B,$B165,'Complete Nutrition Data'!$F:$F,$C165,'Complete Nutrition Data'!$G:$G,$D165,'Complete Nutrition Data'!$C:$C,$G$10,'Complete Nutrition Data'!$J:$J,"Indirect")</f>
        <v>0</v>
      </c>
      <c r="H165" s="5">
        <f>SUMIFS('Complete Nutrition Data'!$Q:$Q,'Complete Nutrition Data'!$B:$B,$B165,'Complete Nutrition Data'!$F:$F,$C165,'Complete Nutrition Data'!$G:$G,$D165,'Complete Nutrition Data'!$C:$C,$H$10,'Complete Nutrition Data'!$J:$J,"Indirect")</f>
        <v>0</v>
      </c>
      <c r="I165" s="5">
        <f>SUMIFS('Complete Nutrition Data'!$Q:$Q,'Complete Nutrition Data'!$B:$B,$B165,'Complete Nutrition Data'!$F:$F,$C165,'Complete Nutrition Data'!$G:$G,$D165,'Complete Nutrition Data'!$C:$C,$I$10,'Complete Nutrition Data'!$J:$J,"Indirect")</f>
        <v>0</v>
      </c>
      <c r="J165" s="5">
        <f>SUMIFS('Complete Nutrition Data'!$Q:$Q,'Complete Nutrition Data'!$B:$B,$B165,'Complete Nutrition Data'!$F:$F,$C165,'Complete Nutrition Data'!$G:$G,$D165,'Complete Nutrition Data'!$C:$C,$J$10,'Complete Nutrition Data'!$J:$J,"Indirect")</f>
        <v>0</v>
      </c>
      <c r="K165" s="5">
        <f>SUMIFS('Complete Nutrition Data'!$Q:$Q,'Complete Nutrition Data'!$B:$B,$B165,'Complete Nutrition Data'!$F:$F,$C165,'Complete Nutrition Data'!$G:$G,$D165,'Complete Nutrition Data'!$C:$C,$K$10,'Complete Nutrition Data'!$J:$J,"Indirect")</f>
        <v>0</v>
      </c>
      <c r="L165" s="5">
        <f>SUMIFS('Complete Nutrition Data'!$Q:$Q,'Complete Nutrition Data'!$B:$B,$B165,'Complete Nutrition Data'!$F:$F,$C165,'Complete Nutrition Data'!$G:$G,$D165,'Complete Nutrition Data'!$C:$C,$L$10,'Complete Nutrition Data'!$J:$J,"Indirect")</f>
        <v>0</v>
      </c>
      <c r="M165" s="5">
        <f>SUMIFS('Complete Nutrition Data'!$Q:$Q,'Complete Nutrition Data'!$B:$B,$B165,'Complete Nutrition Data'!$F:$F,$C165,'Complete Nutrition Data'!$G:$G,$D165,'Complete Nutrition Data'!$C:$C,$M$10,'Complete Nutrition Data'!$J:$J,"Indirect")</f>
        <v>0</v>
      </c>
      <c r="N165" s="5">
        <f t="shared" si="3"/>
        <v>0</v>
      </c>
      <c r="O165" s="5"/>
      <c r="P165" s="19"/>
      <c r="Q165" s="19"/>
      <c r="R165" s="19"/>
      <c r="S165" s="19"/>
      <c r="T165" s="19"/>
      <c r="U165" s="19"/>
      <c r="V165" s="19"/>
      <c r="W165" s="19"/>
      <c r="X165" s="19"/>
      <c r="Y165" s="19"/>
      <c r="Z165" s="19"/>
      <c r="AA165" s="19"/>
      <c r="AB165" s="19"/>
      <c r="AC165" s="19"/>
      <c r="AD165" s="19"/>
    </row>
    <row r="166" spans="2:30">
      <c r="B166" s="2" t="s">
        <v>120</v>
      </c>
      <c r="C166" s="2" t="s">
        <v>229</v>
      </c>
      <c r="D166" s="2" t="s">
        <v>349</v>
      </c>
      <c r="E166" s="2" t="s">
        <v>359</v>
      </c>
      <c r="F166" s="29" t="str">
        <f>_xlfn.XLOOKUP(B166,'Filter Data'!$A$1:$A$16,'Filter Data'!$M$1:$M$16," ")</f>
        <v>ZMW</v>
      </c>
      <c r="G166" s="5">
        <f>SUMIFS('Complete Nutrition Data'!$Q:$Q,'Complete Nutrition Data'!$B:$B,$B166,'Complete Nutrition Data'!$F:$F,$C166,'Complete Nutrition Data'!$G:$G,$D166,'Complete Nutrition Data'!$C:$C,$G$10,'Complete Nutrition Data'!$J:$J,"Indirect")</f>
        <v>0</v>
      </c>
      <c r="H166" s="5">
        <f>SUMIFS('Complete Nutrition Data'!$Q:$Q,'Complete Nutrition Data'!$B:$B,$B166,'Complete Nutrition Data'!$F:$F,$C166,'Complete Nutrition Data'!$G:$G,$D166,'Complete Nutrition Data'!$C:$C,$H$10,'Complete Nutrition Data'!$J:$J,"Indirect")</f>
        <v>621114729</v>
      </c>
      <c r="I166" s="5">
        <f>SUMIFS('Complete Nutrition Data'!$Q:$Q,'Complete Nutrition Data'!$B:$B,$B166,'Complete Nutrition Data'!$F:$F,$C166,'Complete Nutrition Data'!$G:$G,$D166,'Complete Nutrition Data'!$C:$C,$I$10,'Complete Nutrition Data'!$J:$J,"Indirect")</f>
        <v>34530821</v>
      </c>
      <c r="J166" s="5">
        <f>SUMIFS('Complete Nutrition Data'!$Q:$Q,'Complete Nutrition Data'!$B:$B,$B166,'Complete Nutrition Data'!$F:$F,$C166,'Complete Nutrition Data'!$G:$G,$D166,'Complete Nutrition Data'!$C:$C,$J$10,'Complete Nutrition Data'!$J:$J,"Indirect")</f>
        <v>250000000</v>
      </c>
      <c r="K166" s="5">
        <f>SUMIFS('Complete Nutrition Data'!$Q:$Q,'Complete Nutrition Data'!$B:$B,$B166,'Complete Nutrition Data'!$F:$F,$C166,'Complete Nutrition Data'!$G:$G,$D166,'Complete Nutrition Data'!$C:$C,$K$10,'Complete Nutrition Data'!$J:$J,"Indirect")</f>
        <v>0</v>
      </c>
      <c r="L166" s="5">
        <f>SUMIFS('Complete Nutrition Data'!$Q:$Q,'Complete Nutrition Data'!$B:$B,$B166,'Complete Nutrition Data'!$F:$F,$C166,'Complete Nutrition Data'!$G:$G,$D166,'Complete Nutrition Data'!$C:$C,$L$10,'Complete Nutrition Data'!$J:$J,"Indirect")</f>
        <v>0</v>
      </c>
      <c r="M166" s="5">
        <f>SUMIFS('Complete Nutrition Data'!$Q:$Q,'Complete Nutrition Data'!$B:$B,$B166,'Complete Nutrition Data'!$F:$F,$C166,'Complete Nutrition Data'!$G:$G,$D166,'Complete Nutrition Data'!$C:$C,$M$10,'Complete Nutrition Data'!$J:$J,"Indirect")</f>
        <v>0</v>
      </c>
      <c r="N166" s="5">
        <f t="shared" si="3"/>
        <v>905645550</v>
      </c>
      <c r="O166" s="5"/>
      <c r="P166" s="19"/>
      <c r="Q166" s="19"/>
      <c r="R166" s="19"/>
      <c r="S166" s="19"/>
      <c r="T166" s="19"/>
      <c r="U166" s="19"/>
      <c r="V166" s="19"/>
      <c r="W166" s="19"/>
      <c r="X166" s="19"/>
      <c r="Y166" s="19"/>
      <c r="Z166" s="19"/>
      <c r="AA166" s="19"/>
      <c r="AB166" s="19"/>
      <c r="AC166" s="19"/>
      <c r="AD166" s="19"/>
    </row>
    <row r="167" spans="2:30">
      <c r="B167" s="2" t="s">
        <v>118</v>
      </c>
      <c r="C167" s="2" t="s">
        <v>109</v>
      </c>
      <c r="D167" s="2" t="s">
        <v>222</v>
      </c>
      <c r="E167" s="2" t="s">
        <v>359</v>
      </c>
      <c r="F167" s="29" t="str">
        <f>_xlfn.XLOOKUP(B167,'Filter Data'!$A$1:$A$16,'Filter Data'!$M$1:$M$16," ")</f>
        <v>USD</v>
      </c>
      <c r="G167" s="5">
        <f>SUMIFS('Complete Nutrition Data'!$Q:$Q,'Complete Nutrition Data'!$B:$B,$B167,'Complete Nutrition Data'!$F:$F,$C167,'Complete Nutrition Data'!$G:$G,$D167,'Complete Nutrition Data'!$C:$C,$G$10,'Complete Nutrition Data'!$J:$J,"Indirect")</f>
        <v>0</v>
      </c>
      <c r="H167" s="5">
        <f>SUMIFS('Complete Nutrition Data'!$Q:$Q,'Complete Nutrition Data'!$B:$B,$B167,'Complete Nutrition Data'!$F:$F,$C167,'Complete Nutrition Data'!$G:$G,$D167,'Complete Nutrition Data'!$C:$C,$H$10,'Complete Nutrition Data'!$J:$J,"Indirect")</f>
        <v>0</v>
      </c>
      <c r="I167" s="5">
        <f>SUMIFS('Complete Nutrition Data'!$Q:$Q,'Complete Nutrition Data'!$B:$B,$B167,'Complete Nutrition Data'!$F:$F,$C167,'Complete Nutrition Data'!$G:$G,$D167,'Complete Nutrition Data'!$C:$C,$I$10,'Complete Nutrition Data'!$J:$J,"Indirect")</f>
        <v>0</v>
      </c>
      <c r="J167" s="5">
        <f>SUMIFS('Complete Nutrition Data'!$Q:$Q,'Complete Nutrition Data'!$B:$B,$B167,'Complete Nutrition Data'!$F:$F,$C167,'Complete Nutrition Data'!$G:$G,$D167,'Complete Nutrition Data'!$C:$C,$J$10,'Complete Nutrition Data'!$J:$J,"Indirect")</f>
        <v>0</v>
      </c>
      <c r="K167" s="5">
        <f>SUMIFS('Complete Nutrition Data'!$Q:$Q,'Complete Nutrition Data'!$B:$B,$B167,'Complete Nutrition Data'!$F:$F,$C167,'Complete Nutrition Data'!$G:$G,$D167,'Complete Nutrition Data'!$C:$C,$K$10,'Complete Nutrition Data'!$J:$J,"Indirect")</f>
        <v>0</v>
      </c>
      <c r="L167" s="5">
        <f>SUMIFS('Complete Nutrition Data'!$Q:$Q,'Complete Nutrition Data'!$B:$B,$B167,'Complete Nutrition Data'!$F:$F,$C167,'Complete Nutrition Data'!$G:$G,$D167,'Complete Nutrition Data'!$C:$C,$L$10,'Complete Nutrition Data'!$J:$J,"Indirect")</f>
        <v>0</v>
      </c>
      <c r="M167" s="5">
        <f>SUMIFS('Complete Nutrition Data'!$Q:$Q,'Complete Nutrition Data'!$B:$B,$B167,'Complete Nutrition Data'!$F:$F,$C167,'Complete Nutrition Data'!$G:$G,$D167,'Complete Nutrition Data'!$C:$C,$M$10,'Complete Nutrition Data'!$J:$J,"Indirect")</f>
        <v>0</v>
      </c>
      <c r="N167" s="5">
        <f t="shared" si="3"/>
        <v>0</v>
      </c>
      <c r="O167" s="5"/>
      <c r="P167" s="19"/>
      <c r="Q167" s="19"/>
      <c r="R167" s="19"/>
      <c r="S167" s="19"/>
      <c r="T167" s="19"/>
      <c r="U167" s="19"/>
      <c r="V167" s="19"/>
      <c r="W167" s="19"/>
      <c r="X167" s="19"/>
      <c r="Y167" s="19"/>
      <c r="Z167" s="19"/>
      <c r="AA167" s="19"/>
      <c r="AB167" s="19"/>
      <c r="AC167" s="19"/>
      <c r="AD167" s="19"/>
    </row>
    <row r="168" spans="2:30">
      <c r="B168" s="2" t="s">
        <v>118</v>
      </c>
      <c r="C168" s="2" t="s">
        <v>109</v>
      </c>
      <c r="D168" s="2" t="s">
        <v>234</v>
      </c>
      <c r="E168" s="2" t="s">
        <v>359</v>
      </c>
      <c r="F168" s="29" t="str">
        <f>_xlfn.XLOOKUP(B168,'Filter Data'!$A$1:$A$16,'Filter Data'!$M$1:$M$16," ")</f>
        <v>USD</v>
      </c>
      <c r="G168" s="5">
        <f>SUMIFS('Complete Nutrition Data'!$Q:$Q,'Complete Nutrition Data'!$B:$B,$B168,'Complete Nutrition Data'!$F:$F,$C168,'Complete Nutrition Data'!$G:$G,$D168,'Complete Nutrition Data'!$C:$C,$G$10,'Complete Nutrition Data'!$J:$J,"Indirect")</f>
        <v>16466000</v>
      </c>
      <c r="H168" s="5">
        <f>SUMIFS('Complete Nutrition Data'!$Q:$Q,'Complete Nutrition Data'!$B:$B,$B168,'Complete Nutrition Data'!$F:$F,$C168,'Complete Nutrition Data'!$G:$G,$D168,'Complete Nutrition Data'!$C:$C,$H$10,'Complete Nutrition Data'!$J:$J,"Indirect")</f>
        <v>1272052000</v>
      </c>
      <c r="I168" s="5">
        <f>SUMIFS('Complete Nutrition Data'!$Q:$Q,'Complete Nutrition Data'!$B:$B,$B168,'Complete Nutrition Data'!$F:$F,$C168,'Complete Nutrition Data'!$G:$G,$D168,'Complete Nutrition Data'!$C:$C,$I$10,'Complete Nutrition Data'!$J:$J,"Indirect")</f>
        <v>1744371000</v>
      </c>
      <c r="J168" s="5">
        <f>SUMIFS('Complete Nutrition Data'!$Q:$Q,'Complete Nutrition Data'!$B:$B,$B168,'Complete Nutrition Data'!$F:$F,$C168,'Complete Nutrition Data'!$G:$G,$D168,'Complete Nutrition Data'!$C:$C,$J$10,'Complete Nutrition Data'!$J:$J,"Indirect")</f>
        <v>2276154000</v>
      </c>
      <c r="K168" s="5">
        <f>SUMIFS('Complete Nutrition Data'!$Q:$Q,'Complete Nutrition Data'!$B:$B,$B168,'Complete Nutrition Data'!$F:$F,$C168,'Complete Nutrition Data'!$G:$G,$D168,'Complete Nutrition Data'!$C:$C,$K$10,'Complete Nutrition Data'!$J:$J,"Indirect")</f>
        <v>0</v>
      </c>
      <c r="L168" s="5">
        <f>SUMIFS('Complete Nutrition Data'!$Q:$Q,'Complete Nutrition Data'!$B:$B,$B168,'Complete Nutrition Data'!$F:$F,$C168,'Complete Nutrition Data'!$G:$G,$D168,'Complete Nutrition Data'!$C:$C,$L$10,'Complete Nutrition Data'!$J:$J,"Indirect")</f>
        <v>0</v>
      </c>
      <c r="M168" s="5">
        <f>SUMIFS('Complete Nutrition Data'!$Q:$Q,'Complete Nutrition Data'!$B:$B,$B168,'Complete Nutrition Data'!$F:$F,$C168,'Complete Nutrition Data'!$G:$G,$D168,'Complete Nutrition Data'!$C:$C,$M$10,'Complete Nutrition Data'!$J:$J,"Indirect")</f>
        <v>0</v>
      </c>
      <c r="N168" s="5">
        <f t="shared" si="3"/>
        <v>5309043000</v>
      </c>
      <c r="O168" s="5"/>
      <c r="P168" s="19"/>
      <c r="Q168" s="19"/>
      <c r="R168" s="19"/>
      <c r="S168" s="19"/>
      <c r="T168" s="19"/>
      <c r="U168" s="19"/>
      <c r="V168" s="19"/>
      <c r="W168" s="19"/>
      <c r="X168" s="19"/>
      <c r="Y168" s="19"/>
      <c r="Z168" s="19"/>
      <c r="AA168" s="19"/>
      <c r="AB168" s="19"/>
      <c r="AC168" s="19"/>
      <c r="AD168" s="19"/>
    </row>
    <row r="169" spans="2:30">
      <c r="B169" s="2" t="s">
        <v>118</v>
      </c>
      <c r="C169" s="2" t="s">
        <v>275</v>
      </c>
      <c r="D169" s="2" t="s">
        <v>382</v>
      </c>
      <c r="E169" s="2" t="s">
        <v>359</v>
      </c>
      <c r="F169" s="29" t="str">
        <f>_xlfn.XLOOKUP(B169,'Filter Data'!$A$1:$A$16,'Filter Data'!$M$1:$M$16," ")</f>
        <v>USD</v>
      </c>
      <c r="G169" s="5">
        <f>SUMIFS('Complete Nutrition Data'!$Q:$Q,'Complete Nutrition Data'!$B:$B,$B169,'Complete Nutrition Data'!$F:$F,$C169,'Complete Nutrition Data'!$G:$G,$D169,'Complete Nutrition Data'!$C:$C,$G$10,'Complete Nutrition Data'!$J:$J,"Indirect")</f>
        <v>0</v>
      </c>
      <c r="H169" s="5">
        <f>SUMIFS('Complete Nutrition Data'!$Q:$Q,'Complete Nutrition Data'!$B:$B,$B169,'Complete Nutrition Data'!$F:$F,$C169,'Complete Nutrition Data'!$G:$G,$D169,'Complete Nutrition Data'!$C:$C,$H$10,'Complete Nutrition Data'!$J:$J,"Indirect")</f>
        <v>0</v>
      </c>
      <c r="I169" s="5">
        <f>SUMIFS('Complete Nutrition Data'!$Q:$Q,'Complete Nutrition Data'!$B:$B,$B169,'Complete Nutrition Data'!$F:$F,$C169,'Complete Nutrition Data'!$G:$G,$D169,'Complete Nutrition Data'!$C:$C,$I$10,'Complete Nutrition Data'!$J:$J,"Indirect")</f>
        <v>0</v>
      </c>
      <c r="J169" s="5">
        <f>SUMIFS('Complete Nutrition Data'!$Q:$Q,'Complete Nutrition Data'!$B:$B,$B169,'Complete Nutrition Data'!$F:$F,$C169,'Complete Nutrition Data'!$G:$G,$D169,'Complete Nutrition Data'!$C:$C,$J$10,'Complete Nutrition Data'!$J:$J,"Indirect")</f>
        <v>0</v>
      </c>
      <c r="K169" s="5">
        <f>SUMIFS('Complete Nutrition Data'!$Q:$Q,'Complete Nutrition Data'!$B:$B,$B169,'Complete Nutrition Data'!$F:$F,$C169,'Complete Nutrition Data'!$G:$G,$D169,'Complete Nutrition Data'!$C:$C,$K$10,'Complete Nutrition Data'!$J:$J,"Indirect")</f>
        <v>0</v>
      </c>
      <c r="L169" s="5">
        <f>SUMIFS('Complete Nutrition Data'!$Q:$Q,'Complete Nutrition Data'!$B:$B,$B169,'Complete Nutrition Data'!$F:$F,$C169,'Complete Nutrition Data'!$G:$G,$D169,'Complete Nutrition Data'!$C:$C,$L$10,'Complete Nutrition Data'!$J:$J,"Indirect")</f>
        <v>0</v>
      </c>
      <c r="M169" s="5">
        <f>SUMIFS('Complete Nutrition Data'!$Q:$Q,'Complete Nutrition Data'!$B:$B,$B169,'Complete Nutrition Data'!$F:$F,$C169,'Complete Nutrition Data'!$G:$G,$D169,'Complete Nutrition Data'!$C:$C,$M$10,'Complete Nutrition Data'!$J:$J,"Indirect")</f>
        <v>0</v>
      </c>
      <c r="N169" s="5">
        <f t="shared" si="3"/>
        <v>0</v>
      </c>
      <c r="O169" s="5"/>
      <c r="P169" s="19"/>
      <c r="Q169" s="19"/>
      <c r="R169" s="19"/>
      <c r="S169" s="19"/>
      <c r="T169" s="19"/>
      <c r="U169" s="19"/>
      <c r="V169" s="19"/>
      <c r="W169" s="19"/>
      <c r="X169" s="19"/>
      <c r="Y169" s="19"/>
      <c r="Z169" s="19"/>
      <c r="AA169" s="19"/>
      <c r="AB169" s="19"/>
      <c r="AC169" s="19"/>
      <c r="AD169" s="19"/>
    </row>
    <row r="170" spans="2:30" ht="27.6">
      <c r="B170" s="2" t="s">
        <v>118</v>
      </c>
      <c r="C170" s="2" t="s">
        <v>232</v>
      </c>
      <c r="D170" s="2" t="s">
        <v>405</v>
      </c>
      <c r="E170" s="2" t="s">
        <v>359</v>
      </c>
      <c r="F170" s="29" t="str">
        <f>_xlfn.XLOOKUP(B170,'Filter Data'!$A$1:$A$16,'Filter Data'!$M$1:$M$16," ")</f>
        <v>USD</v>
      </c>
      <c r="G170" s="5">
        <f>SUMIFS('Complete Nutrition Data'!$Q:$Q,'Complete Nutrition Data'!$B:$B,$B170,'Complete Nutrition Data'!$F:$F,$C170,'Complete Nutrition Data'!$G:$G,$D170,'Complete Nutrition Data'!$C:$C,$G$10,'Complete Nutrition Data'!$J:$J,"Indirect")</f>
        <v>0</v>
      </c>
      <c r="H170" s="5">
        <f>SUMIFS('Complete Nutrition Data'!$Q:$Q,'Complete Nutrition Data'!$B:$B,$B170,'Complete Nutrition Data'!$F:$F,$C170,'Complete Nutrition Data'!$G:$G,$D170,'Complete Nutrition Data'!$C:$C,$H$10,'Complete Nutrition Data'!$J:$J,"Indirect")</f>
        <v>0</v>
      </c>
      <c r="I170" s="5">
        <f>SUMIFS('Complete Nutrition Data'!$Q:$Q,'Complete Nutrition Data'!$B:$B,$B170,'Complete Nutrition Data'!$F:$F,$C170,'Complete Nutrition Data'!$G:$G,$D170,'Complete Nutrition Data'!$C:$C,$I$10,'Complete Nutrition Data'!$J:$J,"Indirect")</f>
        <v>0</v>
      </c>
      <c r="J170" s="5">
        <f>SUMIFS('Complete Nutrition Data'!$Q:$Q,'Complete Nutrition Data'!$B:$B,$B170,'Complete Nutrition Data'!$F:$F,$C170,'Complete Nutrition Data'!$G:$G,$D170,'Complete Nutrition Data'!$C:$C,$J$10,'Complete Nutrition Data'!$J:$J,"Indirect")</f>
        <v>0</v>
      </c>
      <c r="K170" s="5">
        <f>SUMIFS('Complete Nutrition Data'!$Q:$Q,'Complete Nutrition Data'!$B:$B,$B170,'Complete Nutrition Data'!$F:$F,$C170,'Complete Nutrition Data'!$G:$G,$D170,'Complete Nutrition Data'!$C:$C,$K$10,'Complete Nutrition Data'!$J:$J,"Indirect")</f>
        <v>0</v>
      </c>
      <c r="L170" s="5">
        <f>SUMIFS('Complete Nutrition Data'!$Q:$Q,'Complete Nutrition Data'!$B:$B,$B170,'Complete Nutrition Data'!$F:$F,$C170,'Complete Nutrition Data'!$G:$G,$D170,'Complete Nutrition Data'!$C:$C,$L$10,'Complete Nutrition Data'!$J:$J,"Indirect")</f>
        <v>0</v>
      </c>
      <c r="M170" s="5">
        <f>SUMIFS('Complete Nutrition Data'!$Q:$Q,'Complete Nutrition Data'!$B:$B,$B170,'Complete Nutrition Data'!$F:$F,$C170,'Complete Nutrition Data'!$G:$G,$D170,'Complete Nutrition Data'!$C:$C,$M$10,'Complete Nutrition Data'!$J:$J,"Indirect")</f>
        <v>0</v>
      </c>
      <c r="N170" s="5">
        <f t="shared" si="3"/>
        <v>0</v>
      </c>
      <c r="O170" s="5"/>
      <c r="P170" s="19"/>
      <c r="Q170" s="19"/>
      <c r="R170" s="19"/>
      <c r="S170" s="19"/>
      <c r="T170" s="19"/>
      <c r="U170" s="19"/>
      <c r="V170" s="19"/>
      <c r="W170" s="19"/>
      <c r="X170" s="19"/>
      <c r="Y170" s="19"/>
      <c r="Z170" s="19"/>
      <c r="AA170" s="19"/>
      <c r="AB170" s="19"/>
      <c r="AC170" s="19"/>
      <c r="AD170" s="19"/>
    </row>
    <row r="171" spans="2:30">
      <c r="B171" s="2" t="s">
        <v>118</v>
      </c>
      <c r="C171" s="2" t="s">
        <v>232</v>
      </c>
      <c r="D171" s="2" t="s">
        <v>312</v>
      </c>
      <c r="E171" s="2" t="s">
        <v>359</v>
      </c>
      <c r="F171" s="29" t="str">
        <f>_xlfn.XLOOKUP(B171,'Filter Data'!$A$1:$A$16,'Filter Data'!$M$1:$M$16," ")</f>
        <v>USD</v>
      </c>
      <c r="G171" s="5">
        <f>SUMIFS('Complete Nutrition Data'!$Q:$Q,'Complete Nutrition Data'!$B:$B,$B171,'Complete Nutrition Data'!$F:$F,$C171,'Complete Nutrition Data'!$G:$G,$D171,'Complete Nutrition Data'!$C:$C,$G$10,'Complete Nutrition Data'!$J:$J,"Indirect")</f>
        <v>0</v>
      </c>
      <c r="H171" s="5">
        <f>SUMIFS('Complete Nutrition Data'!$Q:$Q,'Complete Nutrition Data'!$B:$B,$B171,'Complete Nutrition Data'!$F:$F,$C171,'Complete Nutrition Data'!$G:$G,$D171,'Complete Nutrition Data'!$C:$C,$H$10,'Complete Nutrition Data'!$J:$J,"Indirect")</f>
        <v>0</v>
      </c>
      <c r="I171" s="5">
        <f>SUMIFS('Complete Nutrition Data'!$Q:$Q,'Complete Nutrition Data'!$B:$B,$B171,'Complete Nutrition Data'!$F:$F,$C171,'Complete Nutrition Data'!$G:$G,$D171,'Complete Nutrition Data'!$C:$C,$I$10,'Complete Nutrition Data'!$J:$J,"Indirect")</f>
        <v>0</v>
      </c>
      <c r="J171" s="5">
        <f>SUMIFS('Complete Nutrition Data'!$Q:$Q,'Complete Nutrition Data'!$B:$B,$B171,'Complete Nutrition Data'!$F:$F,$C171,'Complete Nutrition Data'!$G:$G,$D171,'Complete Nutrition Data'!$C:$C,$J$10,'Complete Nutrition Data'!$J:$J,"Indirect")</f>
        <v>0</v>
      </c>
      <c r="K171" s="5">
        <f>SUMIFS('Complete Nutrition Data'!$Q:$Q,'Complete Nutrition Data'!$B:$B,$B171,'Complete Nutrition Data'!$F:$F,$C171,'Complete Nutrition Data'!$G:$G,$D171,'Complete Nutrition Data'!$C:$C,$K$10,'Complete Nutrition Data'!$J:$J,"Indirect")</f>
        <v>0</v>
      </c>
      <c r="L171" s="5">
        <f>SUMIFS('Complete Nutrition Data'!$Q:$Q,'Complete Nutrition Data'!$B:$B,$B171,'Complete Nutrition Data'!$F:$F,$C171,'Complete Nutrition Data'!$G:$G,$D171,'Complete Nutrition Data'!$C:$C,$L$10,'Complete Nutrition Data'!$J:$J,"Indirect")</f>
        <v>0</v>
      </c>
      <c r="M171" s="5">
        <f>SUMIFS('Complete Nutrition Data'!$Q:$Q,'Complete Nutrition Data'!$B:$B,$B171,'Complete Nutrition Data'!$F:$F,$C171,'Complete Nutrition Data'!$G:$G,$D171,'Complete Nutrition Data'!$C:$C,$M$10,'Complete Nutrition Data'!$J:$J,"Indirect")</f>
        <v>0</v>
      </c>
      <c r="N171" s="5">
        <f t="shared" si="3"/>
        <v>0</v>
      </c>
      <c r="O171" s="5"/>
      <c r="P171" s="19"/>
      <c r="Q171" s="19"/>
      <c r="R171" s="19"/>
      <c r="S171" s="19"/>
      <c r="T171" s="19"/>
      <c r="U171" s="19"/>
      <c r="V171" s="19"/>
      <c r="W171" s="19"/>
      <c r="X171" s="19"/>
      <c r="Y171" s="19"/>
      <c r="Z171" s="19"/>
      <c r="AA171" s="19"/>
      <c r="AB171" s="19"/>
      <c r="AC171" s="19"/>
      <c r="AD171" s="19"/>
    </row>
    <row r="172" spans="2:30">
      <c r="B172" s="2" t="s">
        <v>118</v>
      </c>
      <c r="C172" s="2" t="s">
        <v>187</v>
      </c>
      <c r="D172" s="2" t="s">
        <v>353</v>
      </c>
      <c r="E172" s="2" t="s">
        <v>359</v>
      </c>
      <c r="F172" s="29" t="str">
        <f>_xlfn.XLOOKUP(B172,'Filter Data'!$A$1:$A$16,'Filter Data'!$M$1:$M$16," ")</f>
        <v>USD</v>
      </c>
      <c r="G172" s="5">
        <f>SUMIFS('Complete Nutrition Data'!$Q:$Q,'Complete Nutrition Data'!$B:$B,$B172,'Complete Nutrition Data'!$F:$F,$C172,'Complete Nutrition Data'!$G:$G,$D172,'Complete Nutrition Data'!$C:$C,$G$10,'Complete Nutrition Data'!$J:$J,"Indirect")</f>
        <v>0</v>
      </c>
      <c r="H172" s="5">
        <f>SUMIFS('Complete Nutrition Data'!$Q:$Q,'Complete Nutrition Data'!$B:$B,$B172,'Complete Nutrition Data'!$F:$F,$C172,'Complete Nutrition Data'!$G:$G,$D172,'Complete Nutrition Data'!$C:$C,$H$10,'Complete Nutrition Data'!$J:$J,"Indirect")</f>
        <v>0</v>
      </c>
      <c r="I172" s="5">
        <f>SUMIFS('Complete Nutrition Data'!$Q:$Q,'Complete Nutrition Data'!$B:$B,$B172,'Complete Nutrition Data'!$F:$F,$C172,'Complete Nutrition Data'!$G:$G,$D172,'Complete Nutrition Data'!$C:$C,$I$10,'Complete Nutrition Data'!$J:$J,"Indirect")</f>
        <v>0</v>
      </c>
      <c r="J172" s="5">
        <f>SUMIFS('Complete Nutrition Data'!$Q:$Q,'Complete Nutrition Data'!$B:$B,$B172,'Complete Nutrition Data'!$F:$F,$C172,'Complete Nutrition Data'!$G:$G,$D172,'Complete Nutrition Data'!$C:$C,$J$10,'Complete Nutrition Data'!$J:$J,"Indirect")</f>
        <v>0</v>
      </c>
      <c r="K172" s="5">
        <f>SUMIFS('Complete Nutrition Data'!$Q:$Q,'Complete Nutrition Data'!$B:$B,$B172,'Complete Nutrition Data'!$F:$F,$C172,'Complete Nutrition Data'!$G:$G,$D172,'Complete Nutrition Data'!$C:$C,$K$10,'Complete Nutrition Data'!$J:$J,"Indirect")</f>
        <v>0</v>
      </c>
      <c r="L172" s="5">
        <f>SUMIFS('Complete Nutrition Data'!$Q:$Q,'Complete Nutrition Data'!$B:$B,$B172,'Complete Nutrition Data'!$F:$F,$C172,'Complete Nutrition Data'!$G:$G,$D172,'Complete Nutrition Data'!$C:$C,$L$10,'Complete Nutrition Data'!$J:$J,"Indirect")</f>
        <v>0</v>
      </c>
      <c r="M172" s="5">
        <f>SUMIFS('Complete Nutrition Data'!$Q:$Q,'Complete Nutrition Data'!$B:$B,$B172,'Complete Nutrition Data'!$F:$F,$C172,'Complete Nutrition Data'!$G:$G,$D172,'Complete Nutrition Data'!$C:$C,$M$10,'Complete Nutrition Data'!$J:$J,"Indirect")</f>
        <v>0</v>
      </c>
      <c r="N172" s="5">
        <f t="shared" si="3"/>
        <v>0</v>
      </c>
      <c r="O172" s="5"/>
      <c r="P172" s="19"/>
      <c r="Q172" s="19"/>
      <c r="R172" s="19"/>
      <c r="S172" s="19"/>
      <c r="T172" s="19"/>
      <c r="U172" s="19"/>
      <c r="V172" s="19"/>
      <c r="W172" s="19"/>
      <c r="X172" s="19"/>
      <c r="Y172" s="19"/>
      <c r="Z172" s="19"/>
      <c r="AA172" s="19"/>
      <c r="AB172" s="19"/>
      <c r="AC172" s="19"/>
      <c r="AD172" s="19"/>
    </row>
    <row r="173" spans="2:30">
      <c r="B173" s="2" t="s">
        <v>118</v>
      </c>
      <c r="C173" s="2" t="s">
        <v>187</v>
      </c>
      <c r="D173" s="2" t="s">
        <v>382</v>
      </c>
      <c r="E173" s="2" t="s">
        <v>359</v>
      </c>
      <c r="F173" s="29" t="str">
        <f>_xlfn.XLOOKUP(B173,'Filter Data'!$A$1:$A$16,'Filter Data'!$M$1:$M$16," ")</f>
        <v>USD</v>
      </c>
      <c r="G173" s="5">
        <f>SUMIFS('Complete Nutrition Data'!$Q:$Q,'Complete Nutrition Data'!$B:$B,$B173,'Complete Nutrition Data'!$F:$F,$C173,'Complete Nutrition Data'!$G:$G,$D173,'Complete Nutrition Data'!$C:$C,$G$10,'Complete Nutrition Data'!$J:$J,"Indirect")</f>
        <v>0</v>
      </c>
      <c r="H173" s="5">
        <f>SUMIFS('Complete Nutrition Data'!$Q:$Q,'Complete Nutrition Data'!$B:$B,$B173,'Complete Nutrition Data'!$F:$F,$C173,'Complete Nutrition Data'!$G:$G,$D173,'Complete Nutrition Data'!$C:$C,$H$10,'Complete Nutrition Data'!$J:$J,"Indirect")</f>
        <v>0</v>
      </c>
      <c r="I173" s="5">
        <f>SUMIFS('Complete Nutrition Data'!$Q:$Q,'Complete Nutrition Data'!$B:$B,$B173,'Complete Nutrition Data'!$F:$F,$C173,'Complete Nutrition Data'!$G:$G,$D173,'Complete Nutrition Data'!$C:$C,$I$10,'Complete Nutrition Data'!$J:$J,"Indirect")</f>
        <v>0</v>
      </c>
      <c r="J173" s="5">
        <f>SUMIFS('Complete Nutrition Data'!$Q:$Q,'Complete Nutrition Data'!$B:$B,$B173,'Complete Nutrition Data'!$F:$F,$C173,'Complete Nutrition Data'!$G:$G,$D173,'Complete Nutrition Data'!$C:$C,$J$10,'Complete Nutrition Data'!$J:$J,"Indirect")</f>
        <v>0</v>
      </c>
      <c r="K173" s="5">
        <f>SUMIFS('Complete Nutrition Data'!$Q:$Q,'Complete Nutrition Data'!$B:$B,$B173,'Complete Nutrition Data'!$F:$F,$C173,'Complete Nutrition Data'!$G:$G,$D173,'Complete Nutrition Data'!$C:$C,$K$10,'Complete Nutrition Data'!$J:$J,"Indirect")</f>
        <v>0</v>
      </c>
      <c r="L173" s="5">
        <f>SUMIFS('Complete Nutrition Data'!$Q:$Q,'Complete Nutrition Data'!$B:$B,$B173,'Complete Nutrition Data'!$F:$F,$C173,'Complete Nutrition Data'!$G:$G,$D173,'Complete Nutrition Data'!$C:$C,$L$10,'Complete Nutrition Data'!$J:$J,"Indirect")</f>
        <v>0</v>
      </c>
      <c r="M173" s="5">
        <f>SUMIFS('Complete Nutrition Data'!$Q:$Q,'Complete Nutrition Data'!$B:$B,$B173,'Complete Nutrition Data'!$F:$F,$C173,'Complete Nutrition Data'!$G:$G,$D173,'Complete Nutrition Data'!$C:$C,$M$10,'Complete Nutrition Data'!$J:$J,"Indirect")</f>
        <v>0</v>
      </c>
      <c r="N173" s="5">
        <f t="shared" si="3"/>
        <v>0</v>
      </c>
      <c r="O173" s="5"/>
      <c r="P173" s="19"/>
      <c r="Q173" s="19"/>
      <c r="R173" s="19"/>
      <c r="S173" s="19"/>
      <c r="T173" s="19"/>
      <c r="U173" s="19"/>
      <c r="V173" s="19"/>
      <c r="W173" s="19"/>
      <c r="X173" s="19"/>
      <c r="Y173" s="19"/>
      <c r="Z173" s="19"/>
      <c r="AA173" s="19"/>
      <c r="AB173" s="19"/>
      <c r="AC173" s="19"/>
      <c r="AD173" s="19"/>
    </row>
    <row r="174" spans="2:30">
      <c r="B174" s="2" t="s">
        <v>118</v>
      </c>
      <c r="C174" s="2" t="s">
        <v>187</v>
      </c>
      <c r="D174" s="2" t="s">
        <v>234</v>
      </c>
      <c r="E174" s="2" t="s">
        <v>359</v>
      </c>
      <c r="F174" s="29" t="str">
        <f>_xlfn.XLOOKUP(B174,'Filter Data'!$A$1:$A$16,'Filter Data'!$M$1:$M$16," ")</f>
        <v>USD</v>
      </c>
      <c r="G174" s="5">
        <f>SUMIFS('Complete Nutrition Data'!$Q:$Q,'Complete Nutrition Data'!$B:$B,$B174,'Complete Nutrition Data'!$F:$F,$C174,'Complete Nutrition Data'!$G:$G,$D174,'Complete Nutrition Data'!$C:$C,$G$10,'Complete Nutrition Data'!$J:$J,"Indirect")</f>
        <v>0</v>
      </c>
      <c r="H174" s="5">
        <f>SUMIFS('Complete Nutrition Data'!$Q:$Q,'Complete Nutrition Data'!$B:$B,$B174,'Complete Nutrition Data'!$F:$F,$C174,'Complete Nutrition Data'!$G:$G,$D174,'Complete Nutrition Data'!$C:$C,$H$10,'Complete Nutrition Data'!$J:$J,"Indirect")</f>
        <v>0</v>
      </c>
      <c r="I174" s="5">
        <f>SUMIFS('Complete Nutrition Data'!$Q:$Q,'Complete Nutrition Data'!$B:$B,$B174,'Complete Nutrition Data'!$F:$F,$C174,'Complete Nutrition Data'!$G:$G,$D174,'Complete Nutrition Data'!$C:$C,$I$10,'Complete Nutrition Data'!$J:$J,"Indirect")</f>
        <v>0</v>
      </c>
      <c r="J174" s="5">
        <f>SUMIFS('Complete Nutrition Data'!$Q:$Q,'Complete Nutrition Data'!$B:$B,$B174,'Complete Nutrition Data'!$F:$F,$C174,'Complete Nutrition Data'!$G:$G,$D174,'Complete Nutrition Data'!$C:$C,$J$10,'Complete Nutrition Data'!$J:$J,"Indirect")</f>
        <v>0</v>
      </c>
      <c r="K174" s="5">
        <f>SUMIFS('Complete Nutrition Data'!$Q:$Q,'Complete Nutrition Data'!$B:$B,$B174,'Complete Nutrition Data'!$F:$F,$C174,'Complete Nutrition Data'!$G:$G,$D174,'Complete Nutrition Data'!$C:$C,$K$10,'Complete Nutrition Data'!$J:$J,"Indirect")</f>
        <v>0</v>
      </c>
      <c r="L174" s="5">
        <f>SUMIFS('Complete Nutrition Data'!$Q:$Q,'Complete Nutrition Data'!$B:$B,$B174,'Complete Nutrition Data'!$F:$F,$C174,'Complete Nutrition Data'!$G:$G,$D174,'Complete Nutrition Data'!$C:$C,$L$10,'Complete Nutrition Data'!$J:$J,"Indirect")</f>
        <v>0</v>
      </c>
      <c r="M174" s="5">
        <f>SUMIFS('Complete Nutrition Data'!$Q:$Q,'Complete Nutrition Data'!$B:$B,$B174,'Complete Nutrition Data'!$F:$F,$C174,'Complete Nutrition Data'!$G:$G,$D174,'Complete Nutrition Data'!$C:$C,$M$10,'Complete Nutrition Data'!$J:$J,"Indirect")</f>
        <v>0</v>
      </c>
      <c r="N174" s="5">
        <f t="shared" si="3"/>
        <v>0</v>
      </c>
      <c r="O174" s="5"/>
      <c r="P174" s="19"/>
      <c r="Q174" s="19"/>
      <c r="R174" s="19"/>
      <c r="S174" s="19"/>
      <c r="T174" s="19"/>
      <c r="U174" s="19"/>
      <c r="V174" s="19"/>
      <c r="W174" s="19"/>
      <c r="X174" s="19"/>
      <c r="Y174" s="19"/>
      <c r="Z174" s="19"/>
      <c r="AA174" s="19"/>
      <c r="AB174" s="19"/>
      <c r="AC174" s="19"/>
      <c r="AD174" s="19"/>
    </row>
    <row r="175" spans="2:30">
      <c r="B175" s="2" t="s">
        <v>118</v>
      </c>
      <c r="C175" s="2" t="s">
        <v>233</v>
      </c>
      <c r="D175" s="2" t="s">
        <v>356</v>
      </c>
      <c r="E175" s="2" t="s">
        <v>359</v>
      </c>
      <c r="F175" s="29" t="str">
        <f>_xlfn.XLOOKUP(B175,'Filter Data'!$A$1:$A$16,'Filter Data'!$M$1:$M$16," ")</f>
        <v>USD</v>
      </c>
      <c r="G175" s="5">
        <f>SUMIFS('Complete Nutrition Data'!$Q:$Q,'Complete Nutrition Data'!$B:$B,$B175,'Complete Nutrition Data'!$F:$F,$C175,'Complete Nutrition Data'!$G:$G,$D175,'Complete Nutrition Data'!$C:$C,$G$10,'Complete Nutrition Data'!$J:$J,"Indirect")</f>
        <v>0</v>
      </c>
      <c r="H175" s="5">
        <f>SUMIFS('Complete Nutrition Data'!$Q:$Q,'Complete Nutrition Data'!$B:$B,$B175,'Complete Nutrition Data'!$F:$F,$C175,'Complete Nutrition Data'!$G:$G,$D175,'Complete Nutrition Data'!$C:$C,$H$10,'Complete Nutrition Data'!$J:$J,"Indirect")</f>
        <v>0</v>
      </c>
      <c r="I175" s="5">
        <f>SUMIFS('Complete Nutrition Data'!$Q:$Q,'Complete Nutrition Data'!$B:$B,$B175,'Complete Nutrition Data'!$F:$F,$C175,'Complete Nutrition Data'!$G:$G,$D175,'Complete Nutrition Data'!$C:$C,$I$10,'Complete Nutrition Data'!$J:$J,"Indirect")</f>
        <v>0</v>
      </c>
      <c r="J175" s="5">
        <f>SUMIFS('Complete Nutrition Data'!$Q:$Q,'Complete Nutrition Data'!$B:$B,$B175,'Complete Nutrition Data'!$F:$F,$C175,'Complete Nutrition Data'!$G:$G,$D175,'Complete Nutrition Data'!$C:$C,$J$10,'Complete Nutrition Data'!$J:$J,"Indirect")</f>
        <v>0</v>
      </c>
      <c r="K175" s="5">
        <f>SUMIFS('Complete Nutrition Data'!$Q:$Q,'Complete Nutrition Data'!$B:$B,$B175,'Complete Nutrition Data'!$F:$F,$C175,'Complete Nutrition Data'!$G:$G,$D175,'Complete Nutrition Data'!$C:$C,$K$10,'Complete Nutrition Data'!$J:$J,"Indirect")</f>
        <v>0</v>
      </c>
      <c r="L175" s="5">
        <f>SUMIFS('Complete Nutrition Data'!$Q:$Q,'Complete Nutrition Data'!$B:$B,$B175,'Complete Nutrition Data'!$F:$F,$C175,'Complete Nutrition Data'!$G:$G,$D175,'Complete Nutrition Data'!$C:$C,$L$10,'Complete Nutrition Data'!$J:$J,"Indirect")</f>
        <v>0</v>
      </c>
      <c r="M175" s="5">
        <f>SUMIFS('Complete Nutrition Data'!$Q:$Q,'Complete Nutrition Data'!$B:$B,$B175,'Complete Nutrition Data'!$F:$F,$C175,'Complete Nutrition Data'!$G:$G,$D175,'Complete Nutrition Data'!$C:$C,$M$10,'Complete Nutrition Data'!$J:$J,"Indirect")</f>
        <v>0</v>
      </c>
      <c r="N175" s="5">
        <f t="shared" si="3"/>
        <v>0</v>
      </c>
      <c r="O175" s="5"/>
      <c r="P175" s="19"/>
      <c r="Q175" s="19"/>
      <c r="R175" s="19"/>
      <c r="S175" s="19"/>
      <c r="T175" s="19"/>
      <c r="U175" s="19"/>
      <c r="V175" s="19"/>
      <c r="W175" s="19"/>
      <c r="X175" s="19"/>
      <c r="Y175" s="19"/>
      <c r="Z175" s="19"/>
      <c r="AA175" s="19"/>
      <c r="AB175" s="19"/>
      <c r="AC175" s="19"/>
      <c r="AD175" s="19"/>
    </row>
    <row r="176" spans="2:30">
      <c r="B176" s="2" t="s">
        <v>118</v>
      </c>
      <c r="C176" s="2" t="s">
        <v>229</v>
      </c>
      <c r="D176" s="2" t="s">
        <v>350</v>
      </c>
      <c r="E176" s="2" t="s">
        <v>359</v>
      </c>
      <c r="F176" s="29" t="str">
        <f>_xlfn.XLOOKUP(B176,'Filter Data'!$A$1:$A$16,'Filter Data'!$M$1:$M$16," ")</f>
        <v>USD</v>
      </c>
      <c r="G176" s="5">
        <f>SUMIFS('Complete Nutrition Data'!$Q:$Q,'Complete Nutrition Data'!$B:$B,$B176,'Complete Nutrition Data'!$F:$F,$C176,'Complete Nutrition Data'!$G:$G,$D176,'Complete Nutrition Data'!$C:$C,$G$10,'Complete Nutrition Data'!$J:$J,"Indirect")</f>
        <v>0</v>
      </c>
      <c r="H176" s="5">
        <f>SUMIFS('Complete Nutrition Data'!$Q:$Q,'Complete Nutrition Data'!$B:$B,$B176,'Complete Nutrition Data'!$F:$F,$C176,'Complete Nutrition Data'!$G:$G,$D176,'Complete Nutrition Data'!$C:$C,$H$10,'Complete Nutrition Data'!$J:$J,"Indirect")</f>
        <v>0</v>
      </c>
      <c r="I176" s="5">
        <f>SUMIFS('Complete Nutrition Data'!$Q:$Q,'Complete Nutrition Data'!$B:$B,$B176,'Complete Nutrition Data'!$F:$F,$C176,'Complete Nutrition Data'!$G:$G,$D176,'Complete Nutrition Data'!$C:$C,$I$10,'Complete Nutrition Data'!$J:$J,"Indirect")</f>
        <v>0</v>
      </c>
      <c r="J176" s="5">
        <f>SUMIFS('Complete Nutrition Data'!$Q:$Q,'Complete Nutrition Data'!$B:$B,$B176,'Complete Nutrition Data'!$F:$F,$C176,'Complete Nutrition Data'!$G:$G,$D176,'Complete Nutrition Data'!$C:$C,$J$10,'Complete Nutrition Data'!$J:$J,"Indirect")</f>
        <v>0</v>
      </c>
      <c r="K176" s="5">
        <f>SUMIFS('Complete Nutrition Data'!$Q:$Q,'Complete Nutrition Data'!$B:$B,$B176,'Complete Nutrition Data'!$F:$F,$C176,'Complete Nutrition Data'!$G:$G,$D176,'Complete Nutrition Data'!$C:$C,$K$10,'Complete Nutrition Data'!$J:$J,"Indirect")</f>
        <v>0</v>
      </c>
      <c r="L176" s="5">
        <f>SUMIFS('Complete Nutrition Data'!$Q:$Q,'Complete Nutrition Data'!$B:$B,$B176,'Complete Nutrition Data'!$F:$F,$C176,'Complete Nutrition Data'!$G:$G,$D176,'Complete Nutrition Data'!$C:$C,$L$10,'Complete Nutrition Data'!$J:$J,"Indirect")</f>
        <v>0</v>
      </c>
      <c r="M176" s="5">
        <f>SUMIFS('Complete Nutrition Data'!$Q:$Q,'Complete Nutrition Data'!$B:$B,$B176,'Complete Nutrition Data'!$F:$F,$C176,'Complete Nutrition Data'!$G:$G,$D176,'Complete Nutrition Data'!$C:$C,$M$10,'Complete Nutrition Data'!$J:$J,"Indirect")</f>
        <v>0</v>
      </c>
      <c r="N176" s="5">
        <f t="shared" si="3"/>
        <v>0</v>
      </c>
      <c r="O176" s="5"/>
      <c r="P176" s="19"/>
      <c r="Q176" s="19"/>
      <c r="R176" s="19"/>
      <c r="S176" s="19"/>
      <c r="T176" s="19"/>
      <c r="U176" s="19"/>
      <c r="V176" s="19"/>
      <c r="W176" s="19"/>
      <c r="X176" s="19"/>
      <c r="Y176" s="19"/>
      <c r="Z176" s="19"/>
      <c r="AA176" s="19"/>
      <c r="AB176" s="19"/>
      <c r="AC176" s="19"/>
      <c r="AD176" s="19"/>
    </row>
    <row r="177" spans="2:30">
      <c r="B177" s="2" t="s">
        <v>118</v>
      </c>
      <c r="C177" s="2" t="s">
        <v>229</v>
      </c>
      <c r="D177" s="2" t="s">
        <v>351</v>
      </c>
      <c r="E177" s="2" t="s">
        <v>359</v>
      </c>
      <c r="F177" s="29" t="str">
        <f>_xlfn.XLOOKUP(B177,'Filter Data'!$A$1:$A$16,'Filter Data'!$M$1:$M$16," ")</f>
        <v>USD</v>
      </c>
      <c r="G177" s="5">
        <f>SUMIFS('Complete Nutrition Data'!$Q:$Q,'Complete Nutrition Data'!$B:$B,$B177,'Complete Nutrition Data'!$F:$F,$C177,'Complete Nutrition Data'!$G:$G,$D177,'Complete Nutrition Data'!$C:$C,$G$10,'Complete Nutrition Data'!$J:$J,"Indirect")</f>
        <v>0</v>
      </c>
      <c r="H177" s="5">
        <f>SUMIFS('Complete Nutrition Data'!$Q:$Q,'Complete Nutrition Data'!$B:$B,$B177,'Complete Nutrition Data'!$F:$F,$C177,'Complete Nutrition Data'!$G:$G,$D177,'Complete Nutrition Data'!$C:$C,$H$10,'Complete Nutrition Data'!$J:$J,"Indirect")</f>
        <v>0</v>
      </c>
      <c r="I177" s="5">
        <f>SUMIFS('Complete Nutrition Data'!$Q:$Q,'Complete Nutrition Data'!$B:$B,$B177,'Complete Nutrition Data'!$F:$F,$C177,'Complete Nutrition Data'!$G:$G,$D177,'Complete Nutrition Data'!$C:$C,$I$10,'Complete Nutrition Data'!$J:$J,"Indirect")</f>
        <v>0</v>
      </c>
      <c r="J177" s="5">
        <f>SUMIFS('Complete Nutrition Data'!$Q:$Q,'Complete Nutrition Data'!$B:$B,$B177,'Complete Nutrition Data'!$F:$F,$C177,'Complete Nutrition Data'!$G:$G,$D177,'Complete Nutrition Data'!$C:$C,$J$10,'Complete Nutrition Data'!$J:$J,"Indirect")</f>
        <v>0</v>
      </c>
      <c r="K177" s="5">
        <f>SUMIFS('Complete Nutrition Data'!$Q:$Q,'Complete Nutrition Data'!$B:$B,$B177,'Complete Nutrition Data'!$F:$F,$C177,'Complete Nutrition Data'!$G:$G,$D177,'Complete Nutrition Data'!$C:$C,$K$10,'Complete Nutrition Data'!$J:$J,"Indirect")</f>
        <v>0</v>
      </c>
      <c r="L177" s="5">
        <f>SUMIFS('Complete Nutrition Data'!$Q:$Q,'Complete Nutrition Data'!$B:$B,$B177,'Complete Nutrition Data'!$F:$F,$C177,'Complete Nutrition Data'!$G:$G,$D177,'Complete Nutrition Data'!$C:$C,$L$10,'Complete Nutrition Data'!$J:$J,"Indirect")</f>
        <v>0</v>
      </c>
      <c r="M177" s="5">
        <f>SUMIFS('Complete Nutrition Data'!$Q:$Q,'Complete Nutrition Data'!$B:$B,$B177,'Complete Nutrition Data'!$F:$F,$C177,'Complete Nutrition Data'!$G:$G,$D177,'Complete Nutrition Data'!$C:$C,$M$10,'Complete Nutrition Data'!$J:$J,"Indirect")</f>
        <v>0</v>
      </c>
      <c r="N177" s="5">
        <f t="shared" si="3"/>
        <v>0</v>
      </c>
      <c r="O177" s="5"/>
      <c r="P177" s="19"/>
      <c r="Q177" s="19"/>
      <c r="R177" s="19"/>
      <c r="S177" s="19"/>
      <c r="T177" s="19"/>
      <c r="U177" s="19"/>
      <c r="V177" s="19"/>
      <c r="W177" s="19"/>
      <c r="X177" s="19"/>
      <c r="Y177" s="19"/>
      <c r="Z177" s="19"/>
      <c r="AA177" s="19"/>
      <c r="AB177" s="19"/>
      <c r="AC177" s="19"/>
      <c r="AD177" s="19"/>
    </row>
    <row r="178" spans="2:30">
      <c r="B178" s="2" t="s">
        <v>118</v>
      </c>
      <c r="C178" s="2" t="s">
        <v>229</v>
      </c>
      <c r="D178" s="2" t="s">
        <v>349</v>
      </c>
      <c r="E178" s="2" t="s">
        <v>359</v>
      </c>
      <c r="F178" s="29" t="str">
        <f>_xlfn.XLOOKUP(B178,'Filter Data'!$A$1:$A$16,'Filter Data'!$M$1:$M$16," ")</f>
        <v>USD</v>
      </c>
      <c r="G178" s="5">
        <f>SUMIFS('Complete Nutrition Data'!$Q:$Q,'Complete Nutrition Data'!$B:$B,$B178,'Complete Nutrition Data'!$F:$F,$C178,'Complete Nutrition Data'!$G:$G,$D178,'Complete Nutrition Data'!$C:$C,$G$10,'Complete Nutrition Data'!$J:$J,"Indirect")</f>
        <v>0</v>
      </c>
      <c r="H178" s="5">
        <f>SUMIFS('Complete Nutrition Data'!$Q:$Q,'Complete Nutrition Data'!$B:$B,$B178,'Complete Nutrition Data'!$F:$F,$C178,'Complete Nutrition Data'!$G:$G,$D178,'Complete Nutrition Data'!$C:$C,$H$10,'Complete Nutrition Data'!$J:$J,"Indirect")</f>
        <v>0</v>
      </c>
      <c r="I178" s="5">
        <f>SUMIFS('Complete Nutrition Data'!$Q:$Q,'Complete Nutrition Data'!$B:$B,$B178,'Complete Nutrition Data'!$F:$F,$C178,'Complete Nutrition Data'!$G:$G,$D178,'Complete Nutrition Data'!$C:$C,$I$10,'Complete Nutrition Data'!$J:$J,"Indirect")</f>
        <v>0</v>
      </c>
      <c r="J178" s="5">
        <f>SUMIFS('Complete Nutrition Data'!$Q:$Q,'Complete Nutrition Data'!$B:$B,$B178,'Complete Nutrition Data'!$F:$F,$C178,'Complete Nutrition Data'!$G:$G,$D178,'Complete Nutrition Data'!$C:$C,$J$10,'Complete Nutrition Data'!$J:$J,"Indirect")</f>
        <v>0</v>
      </c>
      <c r="K178" s="5">
        <f>SUMIFS('Complete Nutrition Data'!$Q:$Q,'Complete Nutrition Data'!$B:$B,$B178,'Complete Nutrition Data'!$F:$F,$C178,'Complete Nutrition Data'!$G:$G,$D178,'Complete Nutrition Data'!$C:$C,$K$10,'Complete Nutrition Data'!$J:$J,"Indirect")</f>
        <v>0</v>
      </c>
      <c r="L178" s="5">
        <f>SUMIFS('Complete Nutrition Data'!$Q:$Q,'Complete Nutrition Data'!$B:$B,$B178,'Complete Nutrition Data'!$F:$F,$C178,'Complete Nutrition Data'!$G:$G,$D178,'Complete Nutrition Data'!$C:$C,$L$10,'Complete Nutrition Data'!$J:$J,"Indirect")</f>
        <v>0</v>
      </c>
      <c r="M178" s="5">
        <f>SUMIFS('Complete Nutrition Data'!$Q:$Q,'Complete Nutrition Data'!$B:$B,$B178,'Complete Nutrition Data'!$F:$F,$C178,'Complete Nutrition Data'!$G:$G,$D178,'Complete Nutrition Data'!$C:$C,$M$10,'Complete Nutrition Data'!$J:$J,"Indirect")</f>
        <v>0</v>
      </c>
      <c r="N178" s="5">
        <f t="shared" si="3"/>
        <v>0</v>
      </c>
      <c r="O178" s="5"/>
      <c r="P178" s="19"/>
      <c r="Q178" s="19"/>
      <c r="R178" s="19"/>
      <c r="S178" s="19"/>
      <c r="T178" s="19"/>
      <c r="U178" s="19"/>
      <c r="V178" s="19"/>
      <c r="W178" s="19"/>
      <c r="X178" s="19"/>
      <c r="Y178" s="19"/>
      <c r="Z178" s="19"/>
      <c r="AA178" s="19"/>
      <c r="AB178" s="19"/>
      <c r="AC178" s="19"/>
      <c r="AD178" s="19"/>
    </row>
    <row r="179" spans="2:30">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2:30">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2:30">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2:30">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2:30">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2:30">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2:30">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2:30">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2:30">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2:30">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2:30">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2:30">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2:30">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2:30">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2:30">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2:30">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2:30">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2:30">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2:30">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2:30">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2:30">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2:30">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2:30">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2:30">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2:30">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2:30">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2:30">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2:30">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2:30">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2:30">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2:30">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2:30">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2:30">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2:30">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2:30">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2:30">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2:30">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2:30">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2:30">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2:30">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2:30">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2:30">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2:30">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2:30">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2:30">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2:30">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2:30">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2:30">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2:30">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2:30">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2:30">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2:30">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2:30">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2:30">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2:30">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2:30">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2:30">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2:30">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2:30">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2:30">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2:30">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2:30">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2:30">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2:30">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2:30">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2:30">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2:30">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2:30">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2:30">
      <c r="B247" s="19"/>
      <c r="C247" s="19"/>
      <c r="D247" s="19"/>
      <c r="E247" s="19"/>
      <c r="F247" s="19"/>
      <c r="G247" s="19"/>
      <c r="H247" s="19"/>
      <c r="I247" s="19"/>
      <c r="J247" s="19"/>
      <c r="K247" s="19"/>
      <c r="L247" s="19"/>
      <c r="M247" s="19"/>
      <c r="N247" s="19"/>
      <c r="O247" s="19"/>
      <c r="P247" s="19"/>
      <c r="Q247" s="19"/>
      <c r="R247" s="19"/>
      <c r="S247" s="19"/>
    </row>
    <row r="248" spans="2:30">
      <c r="B248" s="19"/>
      <c r="C248" s="19"/>
      <c r="D248" s="19"/>
      <c r="E248" s="19"/>
      <c r="F248" s="19"/>
      <c r="G248" s="19"/>
      <c r="H248" s="19"/>
      <c r="I248" s="19"/>
      <c r="J248" s="19"/>
      <c r="K248" s="19"/>
      <c r="L248" s="19"/>
      <c r="M248" s="19"/>
      <c r="N248" s="19"/>
      <c r="O248" s="19"/>
      <c r="P248" s="19"/>
      <c r="Q248" s="19"/>
      <c r="R248" s="19"/>
      <c r="S248" s="19"/>
    </row>
    <row r="249" spans="2:30">
      <c r="B249" s="19"/>
      <c r="C249" s="19"/>
      <c r="D249" s="19"/>
      <c r="E249" s="19"/>
      <c r="F249" s="19"/>
      <c r="G249" s="19"/>
      <c r="H249" s="19"/>
      <c r="I249" s="19"/>
      <c r="J249" s="19"/>
      <c r="K249" s="19"/>
      <c r="L249" s="19"/>
      <c r="M249" s="19"/>
      <c r="N249" s="19"/>
      <c r="O249" s="19"/>
      <c r="P249" s="19"/>
      <c r="Q249" s="19"/>
      <c r="R249" s="19"/>
      <c r="S249" s="19"/>
    </row>
    <row r="250" spans="2:30">
      <c r="B250" s="19"/>
      <c r="C250" s="19"/>
      <c r="D250" s="19"/>
      <c r="E250" s="19"/>
      <c r="F250" s="19"/>
      <c r="G250" s="19"/>
      <c r="H250" s="19"/>
      <c r="I250" s="19"/>
      <c r="J250" s="19"/>
      <c r="K250" s="19"/>
      <c r="L250" s="19"/>
      <c r="M250" s="19"/>
      <c r="N250" s="19"/>
      <c r="O250" s="19"/>
      <c r="P250" s="19"/>
      <c r="Q250" s="19"/>
      <c r="R250" s="19"/>
      <c r="S250" s="19"/>
    </row>
    <row r="251" spans="2:30">
      <c r="B251" s="19"/>
      <c r="C251" s="19"/>
      <c r="D251" s="19"/>
      <c r="E251" s="19"/>
      <c r="F251" s="19"/>
      <c r="G251" s="19"/>
      <c r="H251" s="19"/>
      <c r="I251" s="19"/>
      <c r="J251" s="19"/>
      <c r="K251" s="19"/>
      <c r="L251" s="19"/>
      <c r="M251" s="19"/>
      <c r="N251" s="19"/>
      <c r="O251" s="19"/>
      <c r="P251" s="19"/>
      <c r="Q251" s="19"/>
      <c r="R251" s="19"/>
      <c r="S251" s="19"/>
    </row>
    <row r="252" spans="2:30">
      <c r="B252" s="19"/>
      <c r="C252" s="19"/>
      <c r="D252" s="19"/>
      <c r="E252" s="19"/>
      <c r="F252" s="19"/>
      <c r="G252" s="19"/>
      <c r="H252" s="19"/>
      <c r="I252" s="19"/>
      <c r="J252" s="19"/>
      <c r="K252" s="19"/>
      <c r="L252" s="19"/>
      <c r="M252" s="19"/>
      <c r="N252" s="19"/>
      <c r="O252" s="19"/>
      <c r="P252" s="19"/>
      <c r="Q252" s="19"/>
      <c r="R252" s="19"/>
      <c r="S252" s="19"/>
    </row>
    <row r="253" spans="2:30">
      <c r="B253" s="19"/>
      <c r="C253" s="19"/>
      <c r="D253" s="19"/>
      <c r="E253" s="19"/>
      <c r="F253" s="19"/>
      <c r="G253" s="19"/>
      <c r="H253" s="19"/>
      <c r="I253" s="19"/>
      <c r="J253" s="19"/>
      <c r="K253" s="19"/>
      <c r="L253" s="19"/>
      <c r="M253" s="19"/>
      <c r="N253" s="19"/>
      <c r="O253" s="19"/>
      <c r="P253" s="19"/>
      <c r="Q253" s="19"/>
      <c r="R253" s="19"/>
      <c r="S253" s="19"/>
    </row>
    <row r="254" spans="2:30">
      <c r="B254" s="19"/>
      <c r="C254" s="19"/>
      <c r="D254" s="19"/>
      <c r="E254" s="19"/>
      <c r="F254" s="19"/>
      <c r="G254" s="19"/>
      <c r="H254" s="19"/>
      <c r="I254" s="19"/>
      <c r="J254" s="19"/>
      <c r="K254" s="19"/>
      <c r="L254" s="19"/>
      <c r="M254" s="19"/>
      <c r="N254" s="19"/>
      <c r="O254" s="19"/>
      <c r="P254" s="19"/>
      <c r="Q254" s="19"/>
      <c r="R254" s="19"/>
      <c r="S254" s="19"/>
    </row>
    <row r="255" spans="2:30">
      <c r="B255" s="19"/>
      <c r="C255" s="19"/>
      <c r="D255" s="19"/>
      <c r="E255" s="19"/>
      <c r="F255" s="19"/>
      <c r="G255" s="19"/>
      <c r="H255" s="19"/>
      <c r="I255" s="19"/>
      <c r="J255" s="19"/>
      <c r="K255" s="19"/>
      <c r="L255" s="19"/>
      <c r="M255" s="19"/>
      <c r="N255" s="19"/>
      <c r="O255" s="19"/>
      <c r="P255" s="19"/>
      <c r="Q255" s="19"/>
      <c r="R255" s="19"/>
      <c r="S255" s="19"/>
    </row>
    <row r="256" spans="2:30">
      <c r="B256" s="19"/>
      <c r="C256" s="19"/>
      <c r="D256" s="19"/>
      <c r="E256" s="19"/>
      <c r="F256" s="19"/>
      <c r="G256" s="19"/>
      <c r="H256" s="19"/>
      <c r="I256" s="19"/>
      <c r="J256" s="19"/>
      <c r="K256" s="19"/>
      <c r="L256" s="19"/>
      <c r="M256" s="19"/>
      <c r="N256" s="19"/>
      <c r="O256" s="19"/>
      <c r="P256" s="19"/>
      <c r="Q256" s="19"/>
      <c r="R256" s="19"/>
      <c r="S256" s="19"/>
    </row>
    <row r="257" spans="2:19">
      <c r="B257" s="19"/>
      <c r="C257" s="19"/>
      <c r="D257" s="19"/>
      <c r="E257" s="19"/>
      <c r="F257" s="19"/>
      <c r="G257" s="19"/>
      <c r="H257" s="19"/>
      <c r="I257" s="19"/>
      <c r="J257" s="19"/>
      <c r="K257" s="19"/>
      <c r="L257" s="19"/>
      <c r="M257" s="19"/>
      <c r="N257" s="19"/>
      <c r="O257" s="19"/>
      <c r="P257" s="19"/>
      <c r="Q257" s="19"/>
      <c r="R257" s="19"/>
      <c r="S257" s="19"/>
    </row>
    <row r="258" spans="2:19">
      <c r="B258" s="19"/>
      <c r="C258" s="19"/>
      <c r="D258" s="19"/>
      <c r="E258" s="19"/>
      <c r="F258" s="19"/>
      <c r="G258" s="19"/>
      <c r="H258" s="19"/>
      <c r="I258" s="19"/>
      <c r="J258" s="19"/>
      <c r="K258" s="19"/>
      <c r="L258" s="19"/>
      <c r="M258" s="19"/>
      <c r="N258" s="19"/>
      <c r="O258" s="19"/>
      <c r="P258" s="19"/>
      <c r="Q258" s="19"/>
      <c r="R258" s="19"/>
      <c r="S258" s="19"/>
    </row>
    <row r="259" spans="2:19">
      <c r="B259" s="19"/>
      <c r="C259" s="19"/>
      <c r="D259" s="19"/>
      <c r="E259" s="19"/>
      <c r="F259" s="19"/>
      <c r="G259" s="19"/>
      <c r="H259" s="19"/>
      <c r="I259" s="19"/>
      <c r="J259" s="19"/>
      <c r="K259" s="19"/>
      <c r="L259" s="19"/>
      <c r="M259" s="19"/>
      <c r="N259" s="19"/>
      <c r="O259" s="19"/>
      <c r="P259" s="19"/>
      <c r="Q259" s="19"/>
      <c r="R259" s="19"/>
      <c r="S259" s="19"/>
    </row>
    <row r="260" spans="2:19">
      <c r="B260" s="19"/>
      <c r="C260" s="19"/>
      <c r="D260" s="19"/>
      <c r="E260" s="19"/>
      <c r="F260" s="19"/>
      <c r="G260" s="19"/>
      <c r="H260" s="19"/>
      <c r="I260" s="19"/>
      <c r="J260" s="19"/>
      <c r="K260" s="19"/>
      <c r="L260" s="19"/>
      <c r="M260" s="19"/>
      <c r="N260" s="19"/>
      <c r="O260" s="19"/>
      <c r="P260" s="19"/>
      <c r="Q260" s="19"/>
      <c r="R260" s="19"/>
      <c r="S260" s="19"/>
    </row>
    <row r="261" spans="2:19">
      <c r="B261" s="19"/>
      <c r="C261" s="19"/>
      <c r="D261" s="19"/>
      <c r="E261" s="19"/>
      <c r="F261" s="19"/>
      <c r="G261" s="19"/>
      <c r="H261" s="19"/>
      <c r="I261" s="19"/>
      <c r="J261" s="19"/>
      <c r="K261" s="19"/>
      <c r="L261" s="19"/>
      <c r="M261" s="19"/>
      <c r="N261" s="19"/>
      <c r="O261" s="19"/>
      <c r="P261" s="19"/>
      <c r="Q261" s="19"/>
      <c r="R261" s="19"/>
      <c r="S261" s="19"/>
    </row>
    <row r="262" spans="2:19">
      <c r="B262" s="19"/>
      <c r="C262" s="19"/>
      <c r="D262" s="19"/>
      <c r="E262" s="19"/>
      <c r="F262" s="19"/>
      <c r="G262" s="19"/>
      <c r="H262" s="19"/>
      <c r="I262" s="19"/>
      <c r="J262" s="19"/>
      <c r="K262" s="19"/>
      <c r="L262" s="19"/>
      <c r="M262" s="19"/>
      <c r="N262" s="19"/>
      <c r="O262" s="19"/>
      <c r="P262" s="19"/>
      <c r="Q262" s="19"/>
      <c r="R262" s="19"/>
      <c r="S262" s="19"/>
    </row>
    <row r="263" spans="2:19">
      <c r="B263" s="19"/>
      <c r="C263" s="19"/>
      <c r="D263" s="19"/>
      <c r="E263" s="19"/>
      <c r="F263" s="19"/>
      <c r="G263" s="19"/>
      <c r="H263" s="19"/>
      <c r="I263" s="19"/>
      <c r="J263" s="19"/>
      <c r="K263" s="19"/>
      <c r="L263" s="19"/>
      <c r="M263" s="19"/>
      <c r="N263" s="19"/>
      <c r="O263" s="19"/>
      <c r="P263" s="19"/>
      <c r="Q263" s="19"/>
      <c r="R263" s="19"/>
      <c r="S263" s="19"/>
    </row>
    <row r="264" spans="2:19">
      <c r="B264" s="19"/>
      <c r="C264" s="19"/>
      <c r="D264" s="19"/>
      <c r="E264" s="19"/>
      <c r="F264" s="19"/>
      <c r="G264" s="19"/>
      <c r="H264" s="19"/>
      <c r="I264" s="19"/>
      <c r="J264" s="19"/>
      <c r="K264" s="19"/>
      <c r="L264" s="19"/>
      <c r="M264" s="19"/>
      <c r="N264" s="19"/>
      <c r="O264" s="19"/>
      <c r="P264" s="19"/>
      <c r="Q264" s="19"/>
      <c r="R264" s="19"/>
    </row>
    <row r="265" spans="2:19">
      <c r="B265" s="19"/>
      <c r="C265" s="19"/>
      <c r="D265" s="19"/>
      <c r="E265" s="19"/>
      <c r="F265" s="19"/>
      <c r="G265" s="19"/>
      <c r="H265" s="19"/>
      <c r="I265" s="19"/>
      <c r="J265" s="19"/>
      <c r="K265" s="19"/>
      <c r="L265" s="19"/>
      <c r="M265" s="19"/>
      <c r="N265" s="19"/>
      <c r="O265" s="19"/>
      <c r="P265" s="19"/>
      <c r="Q265" s="19"/>
      <c r="R265" s="19"/>
    </row>
    <row r="266" spans="2:19">
      <c r="B266" s="19"/>
      <c r="C266" s="19"/>
      <c r="D266" s="19"/>
      <c r="E266" s="19"/>
      <c r="F266" s="19"/>
      <c r="G266" s="19"/>
      <c r="H266" s="19"/>
      <c r="I266" s="19"/>
      <c r="J266" s="19"/>
      <c r="K266" s="19"/>
      <c r="L266" s="19"/>
      <c r="M266" s="19"/>
      <c r="N266" s="19"/>
      <c r="O266" s="19"/>
      <c r="P266" s="19"/>
      <c r="Q266" s="19"/>
      <c r="R266" s="19"/>
    </row>
    <row r="267" spans="2:19">
      <c r="B267" s="19"/>
      <c r="C267" s="19"/>
      <c r="D267" s="19"/>
      <c r="E267" s="19"/>
      <c r="F267" s="19"/>
      <c r="G267" s="19"/>
      <c r="H267" s="19"/>
      <c r="I267" s="19"/>
      <c r="J267" s="19"/>
      <c r="K267" s="19"/>
      <c r="L267" s="19"/>
      <c r="M267" s="19"/>
      <c r="N267" s="19"/>
      <c r="O267" s="19"/>
      <c r="P267" s="19"/>
      <c r="Q267" s="19"/>
      <c r="R267" s="19"/>
    </row>
    <row r="268" spans="2:19">
      <c r="B268" s="19"/>
      <c r="C268" s="19"/>
      <c r="D268" s="19"/>
      <c r="E268" s="19"/>
      <c r="F268" s="19"/>
      <c r="G268" s="19"/>
      <c r="H268" s="19"/>
      <c r="I268" s="19"/>
      <c r="J268" s="19"/>
      <c r="K268" s="19"/>
      <c r="L268" s="19"/>
      <c r="M268" s="19"/>
      <c r="N268" s="19"/>
      <c r="O268" s="19"/>
      <c r="P268" s="19"/>
      <c r="Q268" s="19"/>
      <c r="R268" s="19"/>
    </row>
    <row r="269" spans="2:19">
      <c r="B269" s="19"/>
      <c r="C269" s="19"/>
      <c r="D269" s="19"/>
      <c r="E269" s="19"/>
      <c r="F269" s="19"/>
      <c r="G269" s="19"/>
      <c r="H269" s="19"/>
      <c r="I269" s="19"/>
      <c r="J269" s="19"/>
      <c r="K269" s="19"/>
      <c r="L269" s="19"/>
      <c r="M269" s="19"/>
      <c r="N269" s="19"/>
      <c r="O269" s="19"/>
      <c r="P269" s="19"/>
      <c r="Q269" s="19"/>
      <c r="R269" s="19"/>
    </row>
    <row r="270" spans="2:19">
      <c r="B270" s="19"/>
      <c r="C270" s="19"/>
      <c r="D270" s="19"/>
      <c r="E270" s="19"/>
      <c r="F270" s="19"/>
      <c r="G270" s="19"/>
      <c r="H270" s="19"/>
      <c r="I270" s="19"/>
      <c r="J270" s="19"/>
      <c r="K270" s="19"/>
      <c r="L270" s="19"/>
      <c r="M270" s="19"/>
      <c r="N270" s="19"/>
      <c r="O270" s="19"/>
      <c r="P270" s="19"/>
      <c r="Q270" s="19"/>
      <c r="R270" s="19"/>
    </row>
    <row r="271" spans="2:19">
      <c r="B271" s="19"/>
      <c r="C271" s="19"/>
      <c r="D271" s="19"/>
      <c r="E271" s="19"/>
      <c r="F271" s="19"/>
      <c r="G271" s="19"/>
      <c r="H271" s="19"/>
      <c r="I271" s="19"/>
      <c r="J271" s="19"/>
      <c r="K271" s="19"/>
      <c r="L271" s="19"/>
      <c r="M271" s="19"/>
      <c r="N271" s="19"/>
      <c r="O271" s="19"/>
      <c r="P271" s="19"/>
      <c r="Q271" s="19"/>
      <c r="R271" s="19"/>
    </row>
    <row r="272" spans="2:19">
      <c r="B272" s="19"/>
      <c r="C272" s="19"/>
      <c r="D272" s="19"/>
      <c r="E272" s="19"/>
      <c r="F272" s="19"/>
      <c r="G272" s="19"/>
      <c r="H272" s="19"/>
      <c r="I272" s="19"/>
      <c r="J272" s="19"/>
      <c r="K272" s="19"/>
      <c r="L272" s="19"/>
      <c r="M272" s="19"/>
      <c r="N272" s="19"/>
      <c r="O272" s="19"/>
      <c r="P272" s="19"/>
      <c r="Q272" s="19"/>
      <c r="R272" s="19"/>
    </row>
    <row r="273" spans="2:18">
      <c r="B273" s="19"/>
      <c r="C273" s="19"/>
      <c r="D273" s="19"/>
      <c r="E273" s="19"/>
      <c r="F273" s="19"/>
      <c r="G273" s="19"/>
      <c r="H273" s="19"/>
      <c r="I273" s="19"/>
      <c r="J273" s="19"/>
      <c r="K273" s="19"/>
      <c r="L273" s="19"/>
      <c r="M273" s="19"/>
      <c r="N273" s="19"/>
      <c r="O273" s="19"/>
      <c r="P273" s="19"/>
      <c r="Q273" s="19"/>
      <c r="R273" s="19"/>
    </row>
    <row r="274" spans="2:18">
      <c r="B274" s="19"/>
      <c r="C274" s="19"/>
      <c r="D274" s="19"/>
      <c r="E274" s="19"/>
      <c r="F274" s="19"/>
      <c r="G274" s="19"/>
      <c r="H274" s="19"/>
      <c r="I274" s="19"/>
      <c r="J274" s="19"/>
      <c r="K274" s="19"/>
      <c r="L274" s="19"/>
      <c r="M274" s="19"/>
      <c r="N274" s="19"/>
      <c r="O274" s="19"/>
      <c r="P274" s="19"/>
      <c r="Q274" s="19"/>
      <c r="R274" s="19"/>
    </row>
    <row r="275" spans="2:18">
      <c r="B275" s="19"/>
      <c r="C275" s="19"/>
      <c r="D275" s="19"/>
      <c r="E275" s="19"/>
      <c r="F275" s="19"/>
      <c r="G275" s="19"/>
      <c r="H275" s="19"/>
      <c r="I275" s="19"/>
      <c r="J275" s="19"/>
      <c r="K275" s="19"/>
      <c r="L275" s="19"/>
      <c r="M275" s="19"/>
      <c r="N275" s="19"/>
      <c r="O275" s="19"/>
      <c r="P275" s="19"/>
      <c r="Q275" s="19"/>
      <c r="R275" s="19"/>
    </row>
    <row r="276" spans="2:18">
      <c r="B276" s="19"/>
      <c r="C276" s="19"/>
      <c r="D276" s="19"/>
      <c r="E276" s="19"/>
      <c r="F276" s="19"/>
      <c r="G276" s="19"/>
      <c r="H276" s="19"/>
      <c r="I276" s="19"/>
      <c r="J276" s="19"/>
      <c r="K276" s="19"/>
      <c r="L276" s="19"/>
      <c r="M276" s="19"/>
      <c r="N276" s="19"/>
      <c r="O276" s="19"/>
      <c r="P276" s="19"/>
      <c r="Q276" s="19"/>
      <c r="R276" s="19"/>
    </row>
    <row r="277" spans="2:18">
      <c r="B277" s="19"/>
      <c r="C277" s="19"/>
      <c r="D277" s="19"/>
      <c r="E277" s="19"/>
      <c r="F277" s="19"/>
      <c r="G277" s="19"/>
      <c r="H277" s="19"/>
      <c r="I277" s="19"/>
      <c r="J277" s="19"/>
      <c r="K277" s="19"/>
      <c r="L277" s="19"/>
      <c r="M277" s="19"/>
      <c r="N277" s="19"/>
      <c r="O277" s="19"/>
      <c r="P277" s="19"/>
      <c r="Q277" s="19"/>
      <c r="R277" s="19"/>
    </row>
    <row r="278" spans="2:18">
      <c r="B278" s="19"/>
      <c r="C278" s="19"/>
      <c r="D278" s="19"/>
      <c r="E278" s="19"/>
      <c r="F278" s="19"/>
      <c r="G278" s="19"/>
      <c r="H278" s="19"/>
      <c r="I278" s="19"/>
      <c r="J278" s="19"/>
      <c r="K278" s="19"/>
      <c r="L278" s="19"/>
      <c r="M278" s="19"/>
      <c r="N278" s="19"/>
      <c r="O278" s="19"/>
      <c r="P278" s="19"/>
      <c r="Q278" s="19"/>
      <c r="R278" s="19"/>
    </row>
    <row r="279" spans="2:18">
      <c r="B279" s="19"/>
      <c r="C279" s="19"/>
      <c r="D279" s="19"/>
      <c r="E279" s="19"/>
      <c r="F279" s="19"/>
      <c r="G279" s="19"/>
      <c r="H279" s="19"/>
      <c r="I279" s="19"/>
      <c r="J279" s="19"/>
      <c r="K279" s="19"/>
      <c r="L279" s="19"/>
      <c r="M279" s="19"/>
      <c r="N279" s="19"/>
      <c r="O279" s="19"/>
      <c r="P279" s="19"/>
      <c r="Q279" s="19"/>
      <c r="R279" s="19"/>
    </row>
    <row r="280" spans="2:18">
      <c r="B280" s="19"/>
      <c r="C280" s="19"/>
      <c r="D280" s="19"/>
      <c r="E280" s="19"/>
      <c r="F280" s="19"/>
      <c r="G280" s="19"/>
      <c r="H280" s="19"/>
      <c r="I280" s="19"/>
      <c r="J280" s="19"/>
      <c r="K280" s="19"/>
      <c r="L280" s="19"/>
      <c r="M280" s="19"/>
      <c r="N280" s="19"/>
      <c r="O280" s="19"/>
      <c r="P280" s="19"/>
      <c r="Q280" s="19"/>
      <c r="R280" s="19"/>
    </row>
    <row r="281" spans="2:18">
      <c r="B281" s="19"/>
      <c r="C281" s="19"/>
      <c r="D281" s="19"/>
      <c r="E281" s="19"/>
      <c r="F281" s="19"/>
      <c r="G281" s="19"/>
      <c r="H281" s="19"/>
      <c r="I281" s="19"/>
      <c r="J281" s="19"/>
      <c r="K281" s="19"/>
      <c r="L281" s="19"/>
      <c r="M281" s="19"/>
      <c r="N281" s="19"/>
      <c r="O281" s="19"/>
      <c r="P281" s="19"/>
      <c r="Q281" s="19"/>
      <c r="R281" s="19"/>
    </row>
    <row r="282" spans="2:18">
      <c r="B282" s="19"/>
      <c r="C282" s="19"/>
      <c r="D282" s="19"/>
      <c r="E282" s="19"/>
      <c r="F282" s="19"/>
      <c r="G282" s="19"/>
      <c r="H282" s="19"/>
      <c r="I282" s="19"/>
      <c r="J282" s="19"/>
      <c r="K282" s="19"/>
      <c r="L282" s="19"/>
      <c r="M282" s="19"/>
      <c r="N282" s="19"/>
      <c r="O282" s="19"/>
      <c r="P282" s="19"/>
      <c r="Q282" s="19"/>
      <c r="R282" s="19"/>
    </row>
    <row r="283" spans="2:18">
      <c r="B283" s="19"/>
      <c r="C283" s="19"/>
      <c r="D283" s="19"/>
      <c r="E283" s="19"/>
      <c r="F283" s="19"/>
      <c r="G283" s="19"/>
      <c r="H283" s="19"/>
      <c r="I283" s="19"/>
      <c r="J283" s="19"/>
      <c r="K283" s="19"/>
      <c r="L283" s="19"/>
      <c r="M283" s="19"/>
      <c r="N283" s="19"/>
      <c r="O283" s="19"/>
      <c r="P283" s="19"/>
      <c r="Q283" s="19"/>
      <c r="R283" s="19"/>
    </row>
    <row r="284" spans="2:18">
      <c r="B284" s="19"/>
      <c r="C284" s="19"/>
      <c r="D284" s="19"/>
      <c r="E284" s="19"/>
      <c r="F284" s="19"/>
      <c r="G284" s="19"/>
      <c r="H284" s="19"/>
      <c r="I284" s="19"/>
      <c r="J284" s="19"/>
      <c r="K284" s="19"/>
      <c r="L284" s="19"/>
      <c r="M284" s="19"/>
      <c r="N284" s="19"/>
      <c r="O284" s="19"/>
      <c r="P284" s="19"/>
      <c r="Q284" s="19"/>
      <c r="R284" s="19"/>
    </row>
    <row r="285" spans="2:18">
      <c r="B285" s="19"/>
      <c r="C285" s="19"/>
      <c r="D285" s="19"/>
      <c r="E285" s="19"/>
      <c r="F285" s="19"/>
      <c r="G285" s="19"/>
      <c r="H285" s="19"/>
      <c r="I285" s="19"/>
      <c r="J285" s="19"/>
      <c r="K285" s="19"/>
      <c r="L285" s="19"/>
      <c r="M285" s="19"/>
      <c r="N285" s="19"/>
      <c r="O285" s="19"/>
      <c r="P285" s="19"/>
      <c r="Q285" s="19"/>
      <c r="R285" s="19"/>
    </row>
    <row r="286" spans="2:18">
      <c r="B286" s="19"/>
      <c r="C286" s="19"/>
      <c r="D286" s="19"/>
      <c r="E286" s="19"/>
      <c r="F286" s="19"/>
      <c r="G286" s="19"/>
      <c r="H286" s="19"/>
      <c r="I286" s="19"/>
      <c r="J286" s="19"/>
      <c r="K286" s="19"/>
      <c r="L286" s="19"/>
      <c r="M286" s="19"/>
      <c r="N286" s="19"/>
      <c r="O286" s="19"/>
      <c r="P286" s="19"/>
      <c r="Q286" s="19"/>
      <c r="R286" s="19"/>
    </row>
    <row r="287" spans="2:18">
      <c r="B287" s="19"/>
      <c r="C287" s="19"/>
      <c r="D287" s="19"/>
      <c r="E287" s="19"/>
      <c r="F287" s="19"/>
      <c r="G287" s="19"/>
      <c r="H287" s="19"/>
      <c r="I287" s="19"/>
      <c r="J287" s="19"/>
      <c r="K287" s="19"/>
      <c r="L287" s="19"/>
      <c r="M287" s="19"/>
      <c r="N287" s="19"/>
      <c r="O287" s="19"/>
      <c r="P287" s="19"/>
      <c r="Q287" s="19"/>
      <c r="R287" s="19"/>
    </row>
    <row r="288" spans="2:18">
      <c r="B288" s="19"/>
      <c r="C288" s="19"/>
      <c r="D288" s="19"/>
      <c r="E288" s="19"/>
      <c r="F288" s="19"/>
      <c r="G288" s="19"/>
      <c r="H288" s="19"/>
      <c r="I288" s="19"/>
      <c r="J288" s="19"/>
      <c r="K288" s="19"/>
      <c r="L288" s="19"/>
      <c r="M288" s="19"/>
      <c r="N288" s="19"/>
      <c r="O288" s="19"/>
      <c r="P288" s="19"/>
      <c r="Q288" s="19"/>
      <c r="R288" s="19"/>
    </row>
    <row r="289" spans="2:18">
      <c r="B289" s="19"/>
      <c r="C289" s="19"/>
      <c r="D289" s="19"/>
      <c r="E289" s="19"/>
      <c r="F289" s="19"/>
      <c r="G289" s="19"/>
      <c r="H289" s="19"/>
      <c r="I289" s="19"/>
      <c r="J289" s="19"/>
      <c r="K289" s="19"/>
      <c r="L289" s="19"/>
      <c r="M289" s="19"/>
      <c r="N289" s="19"/>
      <c r="O289" s="19"/>
      <c r="P289" s="19"/>
      <c r="Q289" s="19"/>
      <c r="R289" s="19"/>
    </row>
    <row r="290" spans="2:18">
      <c r="B290" s="19"/>
      <c r="C290" s="19"/>
      <c r="D290" s="19"/>
      <c r="E290" s="19"/>
      <c r="F290" s="19"/>
      <c r="G290" s="19"/>
      <c r="H290" s="19"/>
      <c r="I290" s="19"/>
      <c r="J290" s="19"/>
      <c r="K290" s="19"/>
      <c r="L290" s="19"/>
      <c r="M290" s="19"/>
      <c r="N290" s="19"/>
      <c r="O290" s="19"/>
      <c r="P290" s="19"/>
      <c r="Q290" s="19"/>
      <c r="R290" s="19"/>
    </row>
    <row r="291" spans="2:18">
      <c r="B291" s="19"/>
      <c r="C291" s="19"/>
      <c r="D291" s="19"/>
      <c r="E291" s="19"/>
      <c r="F291" s="19"/>
      <c r="G291" s="19"/>
      <c r="H291" s="19"/>
      <c r="I291" s="19"/>
      <c r="J291" s="19"/>
      <c r="K291" s="19"/>
      <c r="L291" s="19"/>
      <c r="M291" s="19"/>
      <c r="N291" s="19"/>
      <c r="O291" s="19"/>
      <c r="P291" s="19"/>
      <c r="Q291" s="19"/>
      <c r="R291" s="19"/>
    </row>
    <row r="292" spans="2:18">
      <c r="B292" s="19"/>
      <c r="C292" s="19"/>
      <c r="D292" s="19"/>
      <c r="E292" s="19"/>
      <c r="F292" s="19"/>
      <c r="G292" s="19"/>
      <c r="H292" s="19"/>
      <c r="I292" s="19"/>
      <c r="J292" s="19"/>
      <c r="K292" s="19"/>
      <c r="L292" s="19"/>
      <c r="M292" s="19"/>
      <c r="N292" s="19"/>
      <c r="O292" s="19"/>
      <c r="P292" s="19"/>
      <c r="Q292" s="19"/>
      <c r="R292" s="19"/>
    </row>
    <row r="293" spans="2:18">
      <c r="B293" s="19"/>
      <c r="C293" s="19"/>
      <c r="D293" s="19"/>
      <c r="E293" s="19"/>
      <c r="F293" s="19"/>
      <c r="G293" s="19"/>
      <c r="H293" s="19"/>
      <c r="I293" s="19"/>
      <c r="J293" s="19"/>
      <c r="K293" s="19"/>
      <c r="L293" s="19"/>
      <c r="M293" s="19"/>
      <c r="N293" s="19"/>
      <c r="O293" s="19"/>
      <c r="P293" s="19"/>
      <c r="Q293" s="19"/>
      <c r="R293" s="19"/>
    </row>
    <row r="294" spans="2:18">
      <c r="B294" s="19"/>
      <c r="C294" s="19"/>
      <c r="D294" s="19"/>
      <c r="E294" s="19"/>
      <c r="F294" s="19"/>
      <c r="G294" s="19"/>
      <c r="H294" s="19"/>
      <c r="I294" s="19"/>
      <c r="J294" s="19"/>
      <c r="K294" s="19"/>
      <c r="L294" s="19"/>
      <c r="M294" s="19"/>
      <c r="N294" s="19"/>
      <c r="O294" s="19"/>
      <c r="P294" s="19"/>
      <c r="Q294" s="19"/>
      <c r="R294" s="19"/>
    </row>
    <row r="295" spans="2:18">
      <c r="B295" s="19"/>
      <c r="C295" s="19"/>
      <c r="D295" s="19"/>
      <c r="E295" s="19"/>
      <c r="F295" s="19"/>
      <c r="G295" s="19"/>
      <c r="H295" s="19"/>
      <c r="I295" s="19"/>
      <c r="J295" s="19"/>
      <c r="K295" s="19"/>
      <c r="L295" s="19"/>
      <c r="M295" s="19"/>
      <c r="N295" s="19"/>
      <c r="O295" s="19"/>
      <c r="P295" s="19"/>
      <c r="Q295" s="19"/>
      <c r="R295" s="19"/>
    </row>
    <row r="296" spans="2:18">
      <c r="B296" s="19"/>
      <c r="C296" s="19"/>
      <c r="D296" s="19"/>
      <c r="E296" s="19"/>
      <c r="F296" s="19"/>
      <c r="G296" s="19"/>
      <c r="H296" s="19"/>
      <c r="I296" s="19"/>
      <c r="J296" s="19"/>
      <c r="K296" s="19"/>
      <c r="L296" s="19"/>
      <c r="M296" s="19"/>
      <c r="N296" s="19"/>
      <c r="O296" s="19"/>
      <c r="P296" s="19"/>
      <c r="Q296" s="19"/>
      <c r="R296" s="19"/>
    </row>
    <row r="297" spans="2:18">
      <c r="B297" s="19"/>
      <c r="C297" s="19"/>
      <c r="D297" s="19"/>
      <c r="E297" s="19"/>
      <c r="F297" s="19"/>
      <c r="G297" s="19"/>
      <c r="H297" s="19"/>
      <c r="I297" s="19"/>
      <c r="J297" s="19"/>
      <c r="K297" s="19"/>
      <c r="L297" s="19"/>
      <c r="M297" s="19"/>
      <c r="N297" s="19"/>
      <c r="O297" s="19"/>
      <c r="P297" s="19"/>
      <c r="Q297" s="19"/>
      <c r="R297" s="19"/>
    </row>
    <row r="298" spans="2:18">
      <c r="B298" s="19"/>
      <c r="C298" s="19"/>
      <c r="D298" s="19"/>
      <c r="E298" s="19"/>
      <c r="F298" s="19"/>
      <c r="G298" s="19"/>
      <c r="H298" s="19"/>
      <c r="I298" s="19"/>
      <c r="J298" s="19"/>
      <c r="K298" s="19"/>
      <c r="L298" s="19"/>
      <c r="M298" s="19"/>
      <c r="N298" s="19"/>
      <c r="O298" s="19"/>
      <c r="P298" s="19"/>
      <c r="Q298" s="19"/>
      <c r="R298" s="19"/>
    </row>
    <row r="299" spans="2:18">
      <c r="B299" s="19"/>
      <c r="C299" s="19"/>
      <c r="D299" s="19"/>
      <c r="E299" s="19"/>
      <c r="F299" s="19"/>
      <c r="G299" s="19"/>
      <c r="H299" s="19"/>
      <c r="I299" s="19"/>
      <c r="J299" s="19"/>
      <c r="K299" s="19"/>
      <c r="L299" s="19"/>
      <c r="M299" s="19"/>
      <c r="N299" s="19"/>
      <c r="O299" s="19"/>
      <c r="P299" s="19"/>
      <c r="Q299" s="19"/>
      <c r="R299" s="19"/>
    </row>
    <row r="300" spans="2:18">
      <c r="B300" s="19"/>
      <c r="C300" s="19"/>
      <c r="D300" s="19"/>
      <c r="E300" s="19"/>
      <c r="F300" s="19"/>
      <c r="G300" s="19"/>
      <c r="H300" s="19"/>
      <c r="I300" s="19"/>
      <c r="J300" s="19"/>
      <c r="K300" s="19"/>
      <c r="L300" s="19"/>
      <c r="M300" s="19"/>
      <c r="N300" s="19"/>
      <c r="O300" s="19"/>
      <c r="P300" s="19"/>
      <c r="Q300" s="19"/>
      <c r="R300" s="19"/>
    </row>
    <row r="301" spans="2:18">
      <c r="B301" s="19"/>
      <c r="C301" s="19"/>
      <c r="D301" s="19"/>
      <c r="E301" s="19"/>
      <c r="F301" s="19"/>
      <c r="G301" s="19"/>
      <c r="H301" s="19"/>
      <c r="I301" s="19"/>
      <c r="J301" s="19"/>
      <c r="K301" s="19"/>
      <c r="L301" s="19"/>
      <c r="M301" s="19"/>
      <c r="N301" s="19"/>
      <c r="O301" s="19"/>
      <c r="P301" s="19"/>
      <c r="Q301" s="19"/>
      <c r="R301" s="19"/>
    </row>
    <row r="302" spans="2:18">
      <c r="B302" s="19"/>
      <c r="C302" s="19"/>
      <c r="D302" s="19"/>
      <c r="E302" s="19"/>
      <c r="F302" s="19"/>
      <c r="G302" s="19"/>
      <c r="H302" s="19"/>
      <c r="I302" s="19"/>
      <c r="J302" s="19"/>
      <c r="K302" s="19"/>
      <c r="L302" s="19"/>
      <c r="M302" s="19"/>
      <c r="N302" s="19"/>
      <c r="O302" s="19"/>
      <c r="P302" s="19"/>
      <c r="Q302" s="19"/>
      <c r="R302" s="19"/>
    </row>
    <row r="303" spans="2:18">
      <c r="B303" s="19"/>
      <c r="C303" s="19"/>
      <c r="D303" s="19"/>
      <c r="E303" s="19"/>
      <c r="F303" s="19"/>
      <c r="G303" s="19"/>
      <c r="H303" s="19"/>
      <c r="I303" s="19"/>
      <c r="J303" s="19"/>
      <c r="K303" s="19"/>
      <c r="L303" s="19"/>
      <c r="M303" s="19"/>
      <c r="N303" s="19"/>
      <c r="O303" s="19"/>
      <c r="P303" s="19"/>
      <c r="Q303" s="19"/>
      <c r="R303" s="19"/>
    </row>
    <row r="304" spans="2:18">
      <c r="B304" s="19"/>
      <c r="C304" s="19"/>
      <c r="D304" s="19"/>
      <c r="E304" s="19"/>
      <c r="F304" s="19"/>
      <c r="G304" s="19"/>
      <c r="H304" s="19"/>
      <c r="I304" s="19"/>
      <c r="J304" s="19"/>
      <c r="K304" s="19"/>
      <c r="L304" s="19"/>
      <c r="M304" s="19"/>
      <c r="N304" s="19"/>
      <c r="O304" s="19"/>
      <c r="P304" s="19"/>
      <c r="Q304" s="19"/>
      <c r="R304" s="19"/>
    </row>
    <row r="305" spans="2:18">
      <c r="B305" s="19"/>
      <c r="C305" s="19"/>
      <c r="D305" s="19"/>
      <c r="E305" s="19"/>
      <c r="F305" s="19"/>
      <c r="G305" s="19"/>
      <c r="H305" s="19"/>
      <c r="I305" s="19"/>
      <c r="J305" s="19"/>
      <c r="K305" s="19"/>
      <c r="L305" s="19"/>
      <c r="M305" s="19"/>
      <c r="N305" s="19"/>
      <c r="O305" s="19"/>
      <c r="P305" s="19"/>
      <c r="Q305" s="19"/>
      <c r="R305" s="19"/>
    </row>
    <row r="306" spans="2:18">
      <c r="B306" s="19"/>
      <c r="C306" s="19"/>
      <c r="D306" s="19"/>
      <c r="E306" s="19"/>
      <c r="F306" s="19"/>
      <c r="G306" s="19"/>
      <c r="H306" s="19"/>
      <c r="I306" s="19"/>
      <c r="J306" s="19"/>
      <c r="K306" s="19"/>
      <c r="L306" s="19"/>
      <c r="M306" s="19"/>
      <c r="N306" s="19"/>
      <c r="O306" s="19"/>
      <c r="P306" s="19"/>
      <c r="Q306" s="19"/>
      <c r="R306" s="19"/>
    </row>
    <row r="307" spans="2:18">
      <c r="B307" s="19"/>
      <c r="C307" s="19"/>
      <c r="D307" s="19"/>
      <c r="E307" s="19"/>
      <c r="F307" s="19"/>
      <c r="G307" s="19"/>
      <c r="H307" s="19"/>
      <c r="I307" s="19"/>
      <c r="J307" s="19"/>
      <c r="K307" s="19"/>
      <c r="L307" s="19"/>
      <c r="M307" s="19"/>
      <c r="N307" s="19"/>
      <c r="O307" s="19"/>
      <c r="P307" s="19"/>
      <c r="Q307" s="19"/>
      <c r="R307" s="19"/>
    </row>
    <row r="308" spans="2:18">
      <c r="B308" s="19"/>
      <c r="C308" s="19"/>
      <c r="D308" s="19"/>
      <c r="E308" s="19"/>
      <c r="F308" s="19"/>
      <c r="G308" s="19"/>
      <c r="H308" s="19"/>
      <c r="I308" s="19"/>
      <c r="J308" s="19"/>
      <c r="K308" s="19"/>
      <c r="L308" s="19"/>
      <c r="M308" s="19"/>
      <c r="N308" s="19"/>
      <c r="O308" s="19"/>
      <c r="P308" s="19"/>
      <c r="Q308" s="19"/>
      <c r="R308" s="19"/>
    </row>
    <row r="309" spans="2:18">
      <c r="B309" s="19"/>
      <c r="C309" s="19"/>
      <c r="D309" s="19"/>
      <c r="E309" s="19"/>
      <c r="F309" s="19"/>
      <c r="G309" s="19"/>
      <c r="H309" s="19"/>
      <c r="I309" s="19"/>
      <c r="J309" s="19"/>
      <c r="K309" s="19"/>
      <c r="L309" s="19"/>
      <c r="M309" s="19"/>
      <c r="N309" s="19"/>
      <c r="O309" s="19"/>
      <c r="P309" s="19"/>
      <c r="Q309" s="19"/>
      <c r="R309" s="19"/>
    </row>
    <row r="310" spans="2:18">
      <c r="B310" s="19"/>
      <c r="C310" s="19"/>
      <c r="D310" s="19"/>
      <c r="E310" s="19"/>
      <c r="F310" s="19"/>
      <c r="G310" s="19"/>
      <c r="H310" s="19"/>
      <c r="I310" s="19"/>
      <c r="J310" s="19"/>
      <c r="K310" s="19"/>
      <c r="L310" s="19"/>
      <c r="M310" s="19"/>
      <c r="N310" s="19"/>
      <c r="O310" s="19"/>
      <c r="P310" s="19"/>
      <c r="Q310" s="19"/>
      <c r="R310" s="19"/>
    </row>
    <row r="311" spans="2:18">
      <c r="B311" s="19"/>
      <c r="C311" s="19"/>
      <c r="D311" s="19"/>
      <c r="E311" s="19"/>
      <c r="F311" s="19"/>
      <c r="G311" s="19"/>
      <c r="H311" s="19"/>
      <c r="I311" s="19"/>
      <c r="J311" s="19"/>
      <c r="K311" s="19"/>
      <c r="L311" s="19"/>
      <c r="M311" s="19"/>
      <c r="N311" s="19"/>
      <c r="O311" s="19"/>
      <c r="P311" s="19"/>
      <c r="Q311" s="19"/>
      <c r="R311" s="19"/>
    </row>
    <row r="312" spans="2:18">
      <c r="B312" s="19"/>
      <c r="C312" s="19"/>
      <c r="D312" s="19"/>
      <c r="E312" s="19"/>
      <c r="F312" s="19"/>
      <c r="G312" s="19"/>
      <c r="H312" s="19"/>
      <c r="I312" s="19"/>
      <c r="J312" s="19"/>
      <c r="K312" s="19"/>
      <c r="L312" s="19"/>
      <c r="M312" s="19"/>
      <c r="N312" s="19"/>
      <c r="O312" s="19"/>
      <c r="P312" s="19"/>
      <c r="Q312" s="19"/>
      <c r="R312" s="19"/>
    </row>
    <row r="313" spans="2:18">
      <c r="B313" s="19"/>
      <c r="C313" s="19"/>
      <c r="D313" s="19"/>
      <c r="E313" s="19"/>
      <c r="F313" s="19"/>
      <c r="G313" s="19"/>
      <c r="H313" s="19"/>
      <c r="I313" s="19"/>
      <c r="J313" s="19"/>
      <c r="K313" s="19"/>
      <c r="L313" s="19"/>
      <c r="M313" s="19"/>
      <c r="N313" s="19"/>
      <c r="O313" s="19"/>
      <c r="P313" s="19"/>
      <c r="Q313" s="19"/>
      <c r="R313" s="19"/>
    </row>
    <row r="314" spans="2:18">
      <c r="B314" s="19"/>
      <c r="C314" s="19"/>
      <c r="D314" s="19"/>
      <c r="E314" s="19"/>
      <c r="F314" s="19"/>
      <c r="G314" s="19"/>
      <c r="H314" s="19"/>
      <c r="I314" s="19"/>
      <c r="J314" s="19"/>
      <c r="K314" s="19"/>
      <c r="L314" s="19"/>
      <c r="M314" s="19"/>
      <c r="N314" s="19"/>
      <c r="O314" s="19"/>
      <c r="P314" s="19"/>
      <c r="Q314" s="19"/>
      <c r="R314" s="19"/>
    </row>
    <row r="315" spans="2:18">
      <c r="B315" s="19"/>
      <c r="C315" s="19"/>
      <c r="D315" s="19"/>
      <c r="E315" s="19"/>
      <c r="F315" s="19"/>
      <c r="G315" s="19"/>
      <c r="H315" s="19"/>
      <c r="I315" s="19"/>
      <c r="J315" s="19"/>
      <c r="K315" s="19"/>
      <c r="L315" s="19"/>
      <c r="M315" s="19"/>
      <c r="N315" s="19"/>
      <c r="O315" s="19"/>
      <c r="P315" s="19"/>
      <c r="Q315" s="19"/>
      <c r="R315" s="19"/>
    </row>
    <row r="316" spans="2:18">
      <c r="B316" s="19"/>
      <c r="C316" s="19"/>
      <c r="D316" s="19"/>
      <c r="E316" s="19"/>
      <c r="F316" s="19"/>
      <c r="G316" s="19"/>
      <c r="H316" s="19"/>
      <c r="I316" s="19"/>
      <c r="J316" s="19"/>
      <c r="K316" s="19"/>
      <c r="L316" s="19"/>
      <c r="M316" s="19"/>
      <c r="N316" s="19"/>
      <c r="O316" s="19"/>
      <c r="P316" s="19"/>
      <c r="Q316" s="19"/>
      <c r="R316" s="19"/>
    </row>
    <row r="317" spans="2:18">
      <c r="B317" s="19"/>
      <c r="C317" s="19"/>
      <c r="D317" s="19"/>
      <c r="E317" s="19"/>
      <c r="F317" s="19"/>
      <c r="G317" s="19"/>
      <c r="H317" s="19"/>
      <c r="I317" s="19"/>
      <c r="J317" s="19"/>
      <c r="K317" s="19"/>
      <c r="L317" s="19"/>
      <c r="M317" s="19"/>
      <c r="N317" s="19"/>
      <c r="O317" s="19"/>
      <c r="P317" s="19"/>
      <c r="Q317" s="19"/>
      <c r="R317" s="19"/>
    </row>
    <row r="318" spans="2:18">
      <c r="B318" s="19"/>
      <c r="C318" s="19"/>
      <c r="D318" s="19"/>
      <c r="E318" s="19"/>
      <c r="F318" s="19"/>
      <c r="G318" s="19"/>
      <c r="H318" s="19"/>
      <c r="I318" s="19"/>
      <c r="J318" s="19"/>
      <c r="K318" s="19"/>
      <c r="L318" s="19"/>
      <c r="M318" s="19"/>
      <c r="N318" s="19"/>
      <c r="O318" s="19"/>
      <c r="P318" s="19"/>
      <c r="Q318" s="19"/>
      <c r="R318" s="19"/>
    </row>
    <row r="319" spans="2:18">
      <c r="B319" s="19"/>
      <c r="C319" s="19"/>
      <c r="D319" s="19"/>
      <c r="E319" s="19"/>
      <c r="F319" s="19"/>
      <c r="G319" s="19"/>
      <c r="H319" s="19"/>
      <c r="I319" s="19"/>
      <c r="J319" s="19"/>
      <c r="K319" s="19"/>
      <c r="L319" s="19"/>
      <c r="M319" s="19"/>
      <c r="N319" s="19"/>
      <c r="O319" s="19"/>
      <c r="P319" s="19"/>
      <c r="Q319" s="19"/>
      <c r="R319" s="19"/>
    </row>
    <row r="320" spans="2:18">
      <c r="B320" s="19"/>
      <c r="C320" s="19"/>
      <c r="D320" s="19"/>
      <c r="E320" s="19"/>
      <c r="F320" s="19"/>
      <c r="G320" s="19"/>
      <c r="H320" s="19"/>
      <c r="I320" s="19"/>
      <c r="J320" s="19"/>
      <c r="K320" s="19"/>
      <c r="L320" s="19"/>
      <c r="M320" s="19"/>
      <c r="N320" s="19"/>
      <c r="O320" s="19"/>
      <c r="P320" s="19"/>
      <c r="Q320" s="19"/>
      <c r="R320" s="19"/>
    </row>
    <row r="321" spans="2:18">
      <c r="B321" s="19"/>
      <c r="C321" s="19"/>
      <c r="D321" s="19"/>
      <c r="E321" s="19"/>
      <c r="F321" s="19"/>
      <c r="G321" s="19"/>
      <c r="H321" s="19"/>
      <c r="I321" s="19"/>
      <c r="J321" s="19"/>
      <c r="K321" s="19"/>
      <c r="L321" s="19"/>
      <c r="M321" s="19"/>
      <c r="N321" s="19"/>
      <c r="O321" s="19"/>
      <c r="P321" s="19"/>
      <c r="Q321" s="19"/>
      <c r="R321" s="19"/>
    </row>
    <row r="322" spans="2:18">
      <c r="B322" s="19"/>
      <c r="C322" s="19"/>
      <c r="D322" s="19"/>
      <c r="E322" s="19"/>
      <c r="F322" s="19"/>
      <c r="G322" s="19"/>
      <c r="H322" s="19"/>
      <c r="I322" s="19"/>
      <c r="J322" s="19"/>
      <c r="K322" s="19"/>
      <c r="L322" s="19"/>
      <c r="M322" s="19"/>
      <c r="N322" s="19"/>
      <c r="O322" s="19"/>
      <c r="P322" s="19"/>
      <c r="Q322" s="19"/>
      <c r="R322" s="19"/>
    </row>
    <row r="323" spans="2:18">
      <c r="B323" s="19"/>
      <c r="C323" s="19"/>
      <c r="D323" s="19"/>
      <c r="E323" s="19"/>
      <c r="F323" s="19"/>
      <c r="G323" s="19"/>
      <c r="H323" s="19"/>
      <c r="I323" s="19"/>
      <c r="J323" s="19"/>
      <c r="K323" s="19"/>
      <c r="L323" s="19"/>
      <c r="M323" s="19"/>
      <c r="N323" s="19"/>
      <c r="O323" s="19"/>
      <c r="P323" s="19"/>
      <c r="Q323" s="19"/>
      <c r="R323" s="19"/>
    </row>
    <row r="324" spans="2:18">
      <c r="B324" s="19"/>
      <c r="C324" s="19"/>
      <c r="D324" s="19"/>
      <c r="E324" s="19"/>
      <c r="F324" s="19"/>
      <c r="G324" s="19"/>
      <c r="H324" s="19"/>
      <c r="I324" s="19"/>
      <c r="J324" s="19"/>
      <c r="K324" s="19"/>
      <c r="L324" s="19"/>
      <c r="M324" s="19"/>
      <c r="N324" s="19"/>
      <c r="O324" s="19"/>
      <c r="P324" s="19"/>
      <c r="Q324" s="19"/>
      <c r="R324" s="19"/>
    </row>
    <row r="325" spans="2:18">
      <c r="B325" s="19"/>
      <c r="C325" s="19"/>
      <c r="D325" s="19"/>
      <c r="E325" s="19"/>
      <c r="F325" s="19"/>
      <c r="G325" s="19"/>
      <c r="H325" s="19"/>
      <c r="I325" s="19"/>
      <c r="J325" s="19"/>
      <c r="K325" s="19"/>
      <c r="L325" s="19"/>
      <c r="M325" s="19"/>
      <c r="N325" s="19"/>
      <c r="O325" s="19"/>
      <c r="P325" s="19"/>
      <c r="Q325" s="19"/>
      <c r="R325" s="19"/>
    </row>
    <row r="326" spans="2:18">
      <c r="B326" s="19"/>
      <c r="C326" s="19"/>
      <c r="D326" s="19"/>
      <c r="E326" s="19"/>
      <c r="F326" s="19"/>
      <c r="G326" s="19"/>
      <c r="H326" s="19"/>
      <c r="I326" s="19"/>
      <c r="J326" s="19"/>
      <c r="K326" s="19"/>
      <c r="L326" s="19"/>
      <c r="M326" s="19"/>
      <c r="N326" s="19"/>
      <c r="O326" s="19"/>
      <c r="P326" s="19"/>
      <c r="Q326" s="19"/>
      <c r="R326" s="19"/>
    </row>
    <row r="327" spans="2:18">
      <c r="B327" s="19"/>
      <c r="C327" s="19"/>
      <c r="D327" s="19"/>
      <c r="E327" s="19"/>
      <c r="F327" s="19"/>
      <c r="G327" s="19"/>
      <c r="H327" s="19"/>
      <c r="I327" s="19"/>
      <c r="J327" s="19"/>
      <c r="K327" s="19"/>
      <c r="L327" s="19"/>
      <c r="M327" s="19"/>
      <c r="N327" s="19"/>
      <c r="O327" s="19"/>
      <c r="P327" s="19"/>
      <c r="Q327" s="19"/>
      <c r="R327" s="19"/>
    </row>
    <row r="328" spans="2:18">
      <c r="B328" s="19"/>
      <c r="C328" s="19"/>
      <c r="D328" s="19"/>
      <c r="E328" s="19"/>
      <c r="F328" s="19"/>
      <c r="G328" s="19"/>
      <c r="H328" s="19"/>
      <c r="I328" s="19"/>
      <c r="J328" s="19"/>
      <c r="K328" s="19"/>
      <c r="L328" s="19"/>
      <c r="M328" s="19"/>
      <c r="N328" s="19"/>
      <c r="O328" s="19"/>
      <c r="P328" s="19"/>
      <c r="Q328" s="19"/>
      <c r="R328" s="19"/>
    </row>
    <row r="329" spans="2:18">
      <c r="B329" s="19"/>
      <c r="C329" s="19"/>
      <c r="D329" s="19"/>
      <c r="E329" s="19"/>
      <c r="F329" s="19"/>
      <c r="G329" s="19"/>
      <c r="H329" s="19"/>
      <c r="I329" s="19"/>
      <c r="J329" s="19"/>
      <c r="K329" s="19"/>
      <c r="L329" s="19"/>
      <c r="M329" s="19"/>
      <c r="N329" s="19"/>
      <c r="O329" s="19"/>
      <c r="P329" s="19"/>
      <c r="Q329" s="19"/>
      <c r="R329" s="19"/>
    </row>
    <row r="330" spans="2:18">
      <c r="B330" s="19"/>
      <c r="C330" s="19"/>
      <c r="D330" s="19"/>
      <c r="E330" s="19"/>
      <c r="F330" s="19"/>
      <c r="G330" s="19"/>
      <c r="H330" s="19"/>
      <c r="I330" s="19"/>
      <c r="J330" s="19"/>
      <c r="K330" s="19"/>
      <c r="L330" s="19"/>
      <c r="M330" s="19"/>
      <c r="N330" s="19"/>
      <c r="O330" s="19"/>
      <c r="P330" s="19"/>
      <c r="Q330" s="19"/>
      <c r="R330" s="19"/>
    </row>
    <row r="331" spans="2:18">
      <c r="B331" s="19"/>
      <c r="C331" s="19"/>
      <c r="D331" s="19"/>
      <c r="E331" s="19"/>
      <c r="F331" s="19"/>
      <c r="G331" s="19"/>
      <c r="H331" s="19"/>
      <c r="I331" s="19"/>
      <c r="J331" s="19"/>
      <c r="K331" s="19"/>
      <c r="L331" s="19"/>
      <c r="M331" s="19"/>
      <c r="N331" s="19"/>
      <c r="O331" s="19"/>
      <c r="P331" s="19"/>
      <c r="Q331" s="19"/>
      <c r="R331" s="19"/>
    </row>
    <row r="332" spans="2:18">
      <c r="B332" s="19"/>
      <c r="C332" s="19"/>
      <c r="D332" s="19"/>
      <c r="E332" s="19"/>
      <c r="F332" s="19"/>
      <c r="G332" s="19"/>
      <c r="H332" s="19"/>
      <c r="I332" s="19"/>
      <c r="J332" s="19"/>
      <c r="K332" s="19"/>
      <c r="L332" s="19"/>
      <c r="M332" s="19"/>
      <c r="N332" s="19"/>
      <c r="O332" s="19"/>
      <c r="P332" s="19"/>
      <c r="Q332" s="19"/>
      <c r="R332" s="19"/>
    </row>
    <row r="333" spans="2:18">
      <c r="B333" s="19"/>
      <c r="C333" s="19"/>
      <c r="D333" s="19"/>
      <c r="E333" s="19"/>
      <c r="F333" s="19"/>
      <c r="G333" s="19"/>
      <c r="H333" s="19"/>
      <c r="I333" s="19"/>
      <c r="J333" s="19"/>
      <c r="K333" s="19"/>
      <c r="L333" s="19"/>
      <c r="M333" s="19"/>
      <c r="N333" s="19"/>
      <c r="O333" s="19"/>
      <c r="P333" s="19"/>
      <c r="Q333" s="19"/>
      <c r="R333" s="19"/>
    </row>
    <row r="334" spans="2:18">
      <c r="B334" s="19"/>
      <c r="C334" s="19"/>
      <c r="D334" s="19"/>
      <c r="E334" s="19"/>
      <c r="F334" s="19"/>
      <c r="G334" s="19"/>
      <c r="H334" s="19"/>
      <c r="I334" s="19"/>
      <c r="J334" s="19"/>
      <c r="K334" s="19"/>
      <c r="L334" s="19"/>
      <c r="M334" s="19"/>
      <c r="N334" s="19"/>
      <c r="O334" s="19"/>
      <c r="P334" s="19"/>
      <c r="Q334" s="19"/>
      <c r="R334" s="19"/>
    </row>
    <row r="335" spans="2:18">
      <c r="B335" s="19"/>
      <c r="C335" s="19"/>
      <c r="D335" s="19"/>
      <c r="E335" s="19"/>
      <c r="F335" s="19"/>
      <c r="G335" s="19"/>
      <c r="H335" s="19"/>
      <c r="I335" s="19"/>
      <c r="J335" s="19"/>
      <c r="K335" s="19"/>
      <c r="L335" s="19"/>
      <c r="M335" s="19"/>
      <c r="N335" s="19"/>
      <c r="O335" s="19"/>
      <c r="P335" s="19"/>
      <c r="Q335" s="19"/>
      <c r="R335" s="19"/>
    </row>
    <row r="336" spans="2:18">
      <c r="B336" s="19"/>
      <c r="C336" s="19"/>
      <c r="D336" s="19"/>
      <c r="E336" s="19"/>
      <c r="F336" s="19"/>
      <c r="G336" s="19"/>
      <c r="H336" s="19"/>
      <c r="I336" s="19"/>
      <c r="J336" s="19"/>
      <c r="K336" s="19"/>
      <c r="L336" s="19"/>
      <c r="M336" s="19"/>
      <c r="N336" s="19"/>
      <c r="O336" s="19"/>
      <c r="P336" s="19"/>
      <c r="Q336" s="19"/>
      <c r="R336" s="19"/>
    </row>
    <row r="337" spans="2:18">
      <c r="B337" s="19"/>
      <c r="C337" s="19"/>
      <c r="D337" s="19"/>
      <c r="E337" s="19"/>
      <c r="F337" s="19"/>
      <c r="G337" s="19"/>
      <c r="H337" s="19"/>
      <c r="I337" s="19"/>
      <c r="J337" s="19"/>
      <c r="K337" s="19"/>
      <c r="L337" s="19"/>
      <c r="M337" s="19"/>
      <c r="N337" s="19"/>
      <c r="O337" s="19"/>
      <c r="P337" s="19"/>
      <c r="Q337" s="19"/>
      <c r="R337" s="19"/>
    </row>
    <row r="338" spans="2:18">
      <c r="B338" s="19"/>
      <c r="C338" s="19"/>
      <c r="D338" s="19"/>
      <c r="E338" s="19"/>
      <c r="F338" s="19"/>
      <c r="G338" s="19"/>
      <c r="H338" s="19"/>
      <c r="I338" s="19"/>
      <c r="J338" s="19"/>
      <c r="K338" s="19"/>
      <c r="L338" s="19"/>
      <c r="M338" s="19"/>
      <c r="N338" s="19"/>
      <c r="O338" s="19"/>
      <c r="P338" s="19"/>
      <c r="Q338" s="19"/>
      <c r="R338" s="19"/>
    </row>
    <row r="339" spans="2:18">
      <c r="B339" s="19"/>
      <c r="C339" s="19"/>
      <c r="D339" s="19"/>
      <c r="E339" s="19"/>
      <c r="F339" s="19"/>
      <c r="G339" s="19"/>
      <c r="H339" s="19"/>
      <c r="I339" s="19"/>
      <c r="J339" s="19"/>
      <c r="K339" s="19"/>
      <c r="L339" s="19"/>
      <c r="M339" s="19"/>
      <c r="N339" s="19"/>
      <c r="O339" s="19"/>
      <c r="P339" s="19"/>
      <c r="Q339" s="19"/>
      <c r="R339" s="19"/>
    </row>
    <row r="340" spans="2:18">
      <c r="B340" s="19"/>
      <c r="C340" s="19"/>
      <c r="D340" s="19"/>
      <c r="E340" s="19"/>
      <c r="F340" s="19"/>
      <c r="G340" s="19"/>
      <c r="H340" s="19"/>
      <c r="I340" s="19"/>
      <c r="J340" s="19"/>
      <c r="K340" s="19"/>
      <c r="L340" s="19"/>
      <c r="M340" s="19"/>
      <c r="N340" s="19"/>
      <c r="O340" s="19"/>
      <c r="P340" s="19"/>
      <c r="Q340" s="19"/>
      <c r="R340" s="19"/>
    </row>
    <row r="341" spans="2:18">
      <c r="B341" s="19"/>
      <c r="C341" s="19"/>
      <c r="D341" s="19"/>
      <c r="E341" s="19"/>
      <c r="F341" s="19"/>
      <c r="G341" s="19"/>
      <c r="H341" s="19"/>
      <c r="I341" s="19"/>
      <c r="J341" s="19"/>
      <c r="K341" s="19"/>
      <c r="L341" s="19"/>
      <c r="M341" s="19"/>
      <c r="N341" s="19"/>
      <c r="O341" s="19"/>
      <c r="P341" s="19"/>
      <c r="Q341" s="19"/>
      <c r="R341" s="19"/>
    </row>
    <row r="342" spans="2:18">
      <c r="B342" s="19"/>
      <c r="C342" s="19"/>
      <c r="D342" s="19"/>
      <c r="E342" s="19"/>
      <c r="F342" s="19"/>
      <c r="G342" s="19"/>
      <c r="H342" s="19"/>
      <c r="I342" s="19"/>
      <c r="J342" s="19"/>
      <c r="K342" s="19"/>
      <c r="L342" s="19"/>
      <c r="M342" s="19"/>
      <c r="N342" s="19"/>
      <c r="O342" s="19"/>
      <c r="P342" s="19"/>
      <c r="Q342" s="19"/>
      <c r="R342" s="19"/>
    </row>
    <row r="343" spans="2:18">
      <c r="B343" s="19"/>
      <c r="C343" s="19"/>
      <c r="D343" s="19"/>
      <c r="E343" s="19"/>
      <c r="F343" s="19"/>
      <c r="G343" s="19"/>
      <c r="H343" s="19"/>
      <c r="I343" s="19"/>
      <c r="J343" s="19"/>
      <c r="K343" s="19"/>
      <c r="L343" s="19"/>
      <c r="M343" s="19"/>
      <c r="N343" s="19"/>
      <c r="O343" s="19"/>
      <c r="P343" s="19"/>
      <c r="Q343" s="19"/>
      <c r="R343" s="19"/>
    </row>
    <row r="344" spans="2:18">
      <c r="B344" s="19"/>
      <c r="C344" s="19"/>
      <c r="D344" s="19"/>
      <c r="E344" s="19"/>
      <c r="F344" s="19"/>
      <c r="G344" s="19"/>
      <c r="H344" s="19"/>
      <c r="I344" s="19"/>
      <c r="J344" s="19"/>
      <c r="K344" s="19"/>
      <c r="L344" s="19"/>
      <c r="M344" s="19"/>
      <c r="N344" s="19"/>
      <c r="O344" s="19"/>
      <c r="P344" s="19"/>
      <c r="Q344" s="19"/>
      <c r="R344" s="19"/>
    </row>
    <row r="345" spans="2:18">
      <c r="B345" s="19"/>
      <c r="C345" s="19"/>
      <c r="D345" s="19"/>
      <c r="E345" s="19"/>
      <c r="F345" s="19"/>
      <c r="G345" s="19"/>
      <c r="H345" s="19"/>
      <c r="I345" s="19"/>
      <c r="J345" s="19"/>
      <c r="K345" s="19"/>
      <c r="L345" s="19"/>
      <c r="M345" s="19"/>
      <c r="N345" s="19"/>
      <c r="O345" s="19"/>
      <c r="P345" s="19"/>
      <c r="Q345" s="19"/>
      <c r="R345" s="19"/>
    </row>
    <row r="346" spans="2:18">
      <c r="B346" s="19"/>
      <c r="C346" s="19"/>
      <c r="D346" s="19"/>
      <c r="E346" s="19"/>
      <c r="F346" s="19"/>
      <c r="G346" s="19"/>
      <c r="H346" s="19"/>
      <c r="I346" s="19"/>
      <c r="J346" s="19"/>
      <c r="K346" s="19"/>
      <c r="L346" s="19"/>
      <c r="M346" s="19"/>
      <c r="N346" s="19"/>
      <c r="O346" s="19"/>
      <c r="P346" s="19"/>
      <c r="Q346" s="19"/>
      <c r="R346" s="19"/>
    </row>
    <row r="347" spans="2:18">
      <c r="B347" s="19"/>
      <c r="C347" s="19"/>
      <c r="D347" s="19"/>
      <c r="E347" s="19"/>
      <c r="F347" s="19"/>
      <c r="G347" s="19"/>
      <c r="H347" s="19"/>
      <c r="I347" s="19"/>
      <c r="J347" s="19"/>
      <c r="K347" s="19"/>
      <c r="L347" s="19"/>
      <c r="M347" s="19"/>
      <c r="N347" s="19"/>
      <c r="O347" s="19"/>
      <c r="P347" s="19"/>
      <c r="Q347" s="19"/>
      <c r="R347" s="19"/>
    </row>
    <row r="348" spans="2:18">
      <c r="B348" s="19"/>
      <c r="C348" s="19"/>
      <c r="D348" s="19"/>
      <c r="E348" s="19"/>
      <c r="F348" s="19"/>
      <c r="G348" s="19"/>
      <c r="H348" s="19"/>
      <c r="I348" s="19"/>
      <c r="J348" s="19"/>
      <c r="K348" s="19"/>
      <c r="L348" s="19"/>
      <c r="M348" s="19"/>
      <c r="N348" s="19"/>
      <c r="O348" s="19"/>
      <c r="P348" s="19"/>
      <c r="Q348" s="19"/>
      <c r="R348" s="19"/>
    </row>
    <row r="349" spans="2:18">
      <c r="B349" s="19"/>
      <c r="C349" s="19"/>
      <c r="D349" s="19"/>
      <c r="E349" s="19"/>
      <c r="F349" s="19"/>
      <c r="G349" s="19"/>
      <c r="H349" s="19"/>
      <c r="I349" s="19"/>
      <c r="J349" s="19"/>
      <c r="K349" s="19"/>
      <c r="L349" s="19"/>
      <c r="M349" s="19"/>
      <c r="N349" s="19"/>
      <c r="O349" s="19"/>
      <c r="P349" s="19"/>
      <c r="Q349" s="19"/>
      <c r="R349" s="19"/>
    </row>
    <row r="350" spans="2:18">
      <c r="B350" s="19"/>
      <c r="C350" s="19"/>
      <c r="D350" s="19"/>
      <c r="E350" s="19"/>
      <c r="F350" s="19"/>
      <c r="G350" s="19"/>
      <c r="H350" s="19"/>
      <c r="I350" s="19"/>
      <c r="J350" s="19"/>
      <c r="K350" s="19"/>
      <c r="L350" s="19"/>
      <c r="M350" s="19"/>
      <c r="N350" s="19"/>
      <c r="O350" s="19"/>
      <c r="P350" s="19"/>
      <c r="Q350" s="19"/>
      <c r="R350" s="19"/>
    </row>
    <row r="351" spans="2:18">
      <c r="B351" s="19"/>
      <c r="C351" s="19"/>
      <c r="D351" s="19"/>
      <c r="E351" s="19"/>
      <c r="F351" s="19"/>
      <c r="G351" s="19"/>
      <c r="H351" s="19"/>
      <c r="I351" s="19"/>
      <c r="J351" s="19"/>
      <c r="K351" s="19"/>
      <c r="L351" s="19"/>
      <c r="M351" s="19"/>
      <c r="N351" s="19"/>
      <c r="O351" s="19"/>
      <c r="P351" s="19"/>
      <c r="Q351" s="19"/>
      <c r="R351" s="19"/>
    </row>
    <row r="352" spans="2:18">
      <c r="B352" s="19"/>
      <c r="C352" s="19"/>
      <c r="D352" s="19"/>
      <c r="E352" s="19"/>
      <c r="F352" s="19"/>
      <c r="G352" s="19"/>
      <c r="H352" s="19"/>
      <c r="I352" s="19"/>
      <c r="J352" s="19"/>
      <c r="K352" s="19"/>
      <c r="L352" s="19"/>
      <c r="M352" s="19"/>
      <c r="N352" s="19"/>
      <c r="O352" s="19"/>
      <c r="P352" s="19"/>
      <c r="Q352" s="19"/>
      <c r="R352" s="19"/>
    </row>
    <row r="353" spans="2:18">
      <c r="B353" s="19"/>
      <c r="C353" s="19"/>
      <c r="D353" s="19"/>
      <c r="E353" s="19"/>
      <c r="F353" s="19"/>
      <c r="G353" s="19"/>
      <c r="H353" s="19"/>
      <c r="I353" s="19"/>
      <c r="J353" s="19"/>
      <c r="K353" s="19"/>
      <c r="L353" s="19"/>
      <c r="M353" s="19"/>
      <c r="N353" s="19"/>
      <c r="O353" s="19"/>
      <c r="P353" s="19"/>
      <c r="Q353" s="19"/>
      <c r="R353" s="19"/>
    </row>
    <row r="354" spans="2:18">
      <c r="B354" s="19"/>
      <c r="C354" s="19"/>
      <c r="D354" s="19"/>
      <c r="E354" s="19"/>
      <c r="F354" s="19"/>
      <c r="G354" s="19"/>
      <c r="H354" s="19"/>
      <c r="I354" s="19"/>
      <c r="J354" s="19"/>
      <c r="K354" s="19"/>
      <c r="L354" s="19"/>
      <c r="M354" s="19"/>
      <c r="N354" s="19"/>
      <c r="O354" s="19"/>
      <c r="P354" s="19"/>
      <c r="Q354" s="19"/>
      <c r="R354" s="19"/>
    </row>
    <row r="355" spans="2:18">
      <c r="B355" s="19"/>
      <c r="C355" s="19"/>
      <c r="D355" s="19"/>
      <c r="E355" s="19"/>
      <c r="F355" s="19"/>
      <c r="G355" s="19"/>
      <c r="H355" s="19"/>
      <c r="I355" s="19"/>
      <c r="J355" s="19"/>
      <c r="K355" s="19"/>
      <c r="L355" s="19"/>
      <c r="M355" s="19"/>
      <c r="N355" s="19"/>
      <c r="O355" s="19"/>
      <c r="P355" s="19"/>
      <c r="Q355" s="19"/>
      <c r="R355" s="19"/>
    </row>
    <row r="356" spans="2:18">
      <c r="B356" s="19"/>
      <c r="C356" s="19"/>
      <c r="D356" s="19"/>
      <c r="E356" s="19"/>
      <c r="F356" s="19"/>
      <c r="G356" s="19"/>
      <c r="H356" s="19"/>
      <c r="I356" s="19"/>
      <c r="J356" s="19"/>
      <c r="K356" s="19"/>
      <c r="L356" s="19"/>
      <c r="M356" s="19"/>
      <c r="N356" s="19"/>
      <c r="O356" s="19"/>
      <c r="P356" s="19"/>
      <c r="Q356" s="19"/>
      <c r="R356" s="19"/>
    </row>
    <row r="357" spans="2:18">
      <c r="B357" s="19"/>
      <c r="C357" s="19"/>
      <c r="D357" s="19"/>
      <c r="E357" s="19"/>
      <c r="F357" s="19"/>
      <c r="G357" s="19"/>
      <c r="H357" s="19"/>
      <c r="I357" s="19"/>
      <c r="J357" s="19"/>
      <c r="K357" s="19"/>
      <c r="L357" s="19"/>
      <c r="M357" s="19"/>
      <c r="N357" s="19"/>
      <c r="O357" s="19"/>
      <c r="P357" s="19"/>
      <c r="Q357" s="19"/>
      <c r="R357" s="19"/>
    </row>
    <row r="358" spans="2:18">
      <c r="B358" s="19"/>
      <c r="C358" s="19"/>
      <c r="D358" s="19"/>
      <c r="E358" s="19"/>
      <c r="F358" s="19"/>
      <c r="G358" s="19"/>
      <c r="H358" s="19"/>
      <c r="I358" s="19"/>
      <c r="J358" s="19"/>
      <c r="K358" s="19"/>
      <c r="L358" s="19"/>
      <c r="M358" s="19"/>
      <c r="N358" s="19"/>
      <c r="O358" s="19"/>
      <c r="P358" s="19"/>
      <c r="Q358" s="19"/>
      <c r="R358" s="19"/>
    </row>
    <row r="359" spans="2:18">
      <c r="B359" s="19"/>
      <c r="C359" s="19"/>
      <c r="D359" s="19"/>
      <c r="E359" s="19"/>
      <c r="F359" s="19"/>
      <c r="G359" s="19"/>
      <c r="H359" s="19"/>
      <c r="I359" s="19"/>
      <c r="J359" s="19"/>
      <c r="K359" s="19"/>
      <c r="L359" s="19"/>
      <c r="M359" s="19"/>
      <c r="N359" s="19"/>
      <c r="O359" s="19"/>
      <c r="P359" s="19"/>
      <c r="Q359" s="19"/>
      <c r="R359" s="19"/>
    </row>
    <row r="360" spans="2:18">
      <c r="B360" s="19"/>
      <c r="C360" s="19"/>
      <c r="D360" s="19"/>
      <c r="E360" s="19"/>
      <c r="F360" s="19"/>
      <c r="G360" s="19"/>
      <c r="H360" s="19"/>
      <c r="I360" s="19"/>
      <c r="J360" s="19"/>
      <c r="K360" s="19"/>
      <c r="L360" s="19"/>
      <c r="M360" s="19"/>
      <c r="N360" s="19"/>
      <c r="O360" s="19"/>
      <c r="P360" s="19"/>
      <c r="Q360" s="19"/>
      <c r="R360" s="19"/>
    </row>
    <row r="361" spans="2:18">
      <c r="B361" s="19"/>
      <c r="C361" s="19"/>
      <c r="D361" s="19"/>
      <c r="E361" s="19"/>
      <c r="F361" s="19"/>
      <c r="G361" s="19"/>
      <c r="H361" s="19"/>
      <c r="I361" s="19"/>
      <c r="J361" s="19"/>
      <c r="K361" s="19"/>
      <c r="L361" s="19"/>
      <c r="M361" s="19"/>
      <c r="N361" s="19"/>
      <c r="O361" s="19"/>
      <c r="P361" s="19"/>
      <c r="Q361" s="19"/>
      <c r="R361" s="19"/>
    </row>
    <row r="362" spans="2:18">
      <c r="B362" s="19"/>
      <c r="C362" s="19"/>
      <c r="D362" s="19"/>
      <c r="E362" s="19"/>
      <c r="F362" s="19"/>
      <c r="G362" s="19"/>
      <c r="H362" s="19"/>
      <c r="I362" s="19"/>
      <c r="J362" s="19"/>
      <c r="K362" s="19"/>
      <c r="L362" s="19"/>
      <c r="M362" s="19"/>
      <c r="N362" s="19"/>
      <c r="O362" s="19"/>
      <c r="P362" s="19"/>
      <c r="Q362" s="19"/>
      <c r="R362" s="19"/>
    </row>
    <row r="363" spans="2:18">
      <c r="B363" s="19"/>
      <c r="C363" s="19"/>
      <c r="D363" s="19"/>
      <c r="E363" s="19"/>
      <c r="F363" s="19"/>
      <c r="G363" s="19"/>
      <c r="H363" s="19"/>
      <c r="I363" s="19"/>
      <c r="J363" s="19"/>
      <c r="K363" s="19"/>
      <c r="L363" s="19"/>
      <c r="M363" s="19"/>
      <c r="N363" s="19"/>
      <c r="O363" s="19"/>
      <c r="P363" s="19"/>
      <c r="Q363" s="19"/>
      <c r="R363" s="19"/>
    </row>
    <row r="364" spans="2:18">
      <c r="B364" s="19"/>
      <c r="C364" s="19"/>
      <c r="D364" s="19"/>
      <c r="E364" s="19"/>
      <c r="F364" s="19"/>
      <c r="G364" s="19"/>
      <c r="H364" s="19"/>
      <c r="I364" s="19"/>
      <c r="J364" s="19"/>
      <c r="K364" s="19"/>
      <c r="L364" s="19"/>
      <c r="M364" s="19"/>
      <c r="N364" s="19"/>
      <c r="O364" s="19"/>
      <c r="P364" s="19"/>
      <c r="Q364" s="19"/>
      <c r="R364" s="19"/>
    </row>
    <row r="365" spans="2:18">
      <c r="B365" s="19"/>
      <c r="C365" s="19"/>
      <c r="D365" s="19"/>
      <c r="E365" s="19"/>
      <c r="F365" s="19"/>
      <c r="G365" s="19"/>
      <c r="H365" s="19"/>
      <c r="I365" s="19"/>
      <c r="J365" s="19"/>
      <c r="K365" s="19"/>
      <c r="L365" s="19"/>
      <c r="M365" s="19"/>
      <c r="N365" s="19"/>
      <c r="O365" s="19"/>
      <c r="P365" s="19"/>
      <c r="Q365" s="19"/>
      <c r="R365" s="19"/>
    </row>
    <row r="366" spans="2:18">
      <c r="B366" s="19"/>
      <c r="C366" s="19"/>
      <c r="D366" s="19"/>
      <c r="E366" s="19"/>
      <c r="F366" s="19"/>
      <c r="G366" s="19"/>
      <c r="H366" s="19"/>
      <c r="I366" s="19"/>
      <c r="J366" s="19"/>
      <c r="K366" s="19"/>
      <c r="L366" s="19"/>
      <c r="M366" s="19"/>
      <c r="N366" s="19"/>
      <c r="O366" s="19"/>
      <c r="P366" s="19"/>
      <c r="Q366" s="19"/>
      <c r="R366" s="19"/>
    </row>
    <row r="367" spans="2:18">
      <c r="B367" s="19"/>
      <c r="C367" s="19"/>
      <c r="D367" s="19"/>
      <c r="E367" s="19"/>
      <c r="F367" s="19"/>
      <c r="G367" s="19"/>
      <c r="H367" s="19"/>
      <c r="I367" s="19"/>
      <c r="J367" s="19"/>
      <c r="K367" s="19"/>
      <c r="L367" s="19"/>
      <c r="M367" s="19"/>
      <c r="N367" s="19"/>
      <c r="O367" s="19"/>
      <c r="P367" s="19"/>
      <c r="Q367" s="19"/>
      <c r="R367" s="19"/>
    </row>
    <row r="368" spans="2:18">
      <c r="B368"/>
      <c r="C368"/>
      <c r="D368"/>
      <c r="E368"/>
      <c r="F368"/>
    </row>
    <row r="369" spans="2:6">
      <c r="B369"/>
      <c r="C369"/>
      <c r="D369"/>
      <c r="E369"/>
      <c r="F369"/>
    </row>
    <row r="370" spans="2:6">
      <c r="B370"/>
      <c r="C370"/>
      <c r="D370"/>
      <c r="E370"/>
      <c r="F370"/>
    </row>
    <row r="371" spans="2:6">
      <c r="B371"/>
      <c r="C371"/>
      <c r="D371"/>
      <c r="E371"/>
      <c r="F371"/>
    </row>
    <row r="372" spans="2:6">
      <c r="B372"/>
      <c r="C372"/>
      <c r="D372"/>
      <c r="E372"/>
      <c r="F372"/>
    </row>
    <row r="373" spans="2:6">
      <c r="B373"/>
      <c r="C373"/>
      <c r="D373"/>
      <c r="E373"/>
      <c r="F373"/>
    </row>
    <row r="374" spans="2:6">
      <c r="B374"/>
      <c r="C374"/>
      <c r="D374"/>
      <c r="E374"/>
      <c r="F374"/>
    </row>
    <row r="375" spans="2:6">
      <c r="B375"/>
      <c r="C375"/>
      <c r="D375"/>
      <c r="E375"/>
      <c r="F375"/>
    </row>
    <row r="376" spans="2:6">
      <c r="B376"/>
      <c r="C376"/>
      <c r="D376"/>
      <c r="E376"/>
      <c r="F376"/>
    </row>
    <row r="377" spans="2:6">
      <c r="B377"/>
      <c r="C377"/>
      <c r="D377"/>
      <c r="E377"/>
      <c r="F377"/>
    </row>
    <row r="378" spans="2:6">
      <c r="B378"/>
      <c r="C378"/>
      <c r="D378"/>
      <c r="E378"/>
      <c r="F378"/>
    </row>
    <row r="379" spans="2:6">
      <c r="B379"/>
      <c r="C379"/>
      <c r="D379"/>
      <c r="E379"/>
      <c r="F379"/>
    </row>
    <row r="380" spans="2:6">
      <c r="B380"/>
      <c r="C380"/>
      <c r="D380"/>
      <c r="E380"/>
      <c r="F380"/>
    </row>
    <row r="381" spans="2:6">
      <c r="B381"/>
      <c r="C381"/>
      <c r="D381"/>
      <c r="E381"/>
      <c r="F381"/>
    </row>
    <row r="382" spans="2:6">
      <c r="B382"/>
      <c r="C382"/>
      <c r="D382"/>
      <c r="E382"/>
      <c r="F382"/>
    </row>
    <row r="383" spans="2:6">
      <c r="B383"/>
      <c r="C383"/>
      <c r="D383"/>
      <c r="E383"/>
      <c r="F383"/>
    </row>
    <row r="384" spans="2:6">
      <c r="B384"/>
      <c r="C384"/>
      <c r="D384"/>
      <c r="E384"/>
      <c r="F384"/>
    </row>
    <row r="385" spans="2:6">
      <c r="B385"/>
      <c r="C385"/>
      <c r="D385"/>
      <c r="E385"/>
      <c r="F385"/>
    </row>
    <row r="386" spans="2:6">
      <c r="B386"/>
      <c r="C386"/>
      <c r="D386"/>
      <c r="E386"/>
      <c r="F386"/>
    </row>
    <row r="387" spans="2:6">
      <c r="B387"/>
      <c r="C387"/>
      <c r="D387"/>
      <c r="E387"/>
      <c r="F387"/>
    </row>
    <row r="388" spans="2:6">
      <c r="B388"/>
      <c r="C388"/>
      <c r="D388"/>
      <c r="E388"/>
      <c r="F388"/>
    </row>
    <row r="389" spans="2:6">
      <c r="B389"/>
      <c r="C389"/>
      <c r="D389"/>
      <c r="E389"/>
      <c r="F389"/>
    </row>
    <row r="390" spans="2:6">
      <c r="B390"/>
      <c r="C390"/>
      <c r="D390"/>
      <c r="E390"/>
      <c r="F390"/>
    </row>
    <row r="391" spans="2:6">
      <c r="B391"/>
      <c r="C391"/>
      <c r="D391"/>
      <c r="E391"/>
      <c r="F391"/>
    </row>
    <row r="392" spans="2:6">
      <c r="B392"/>
      <c r="C392"/>
      <c r="D392"/>
      <c r="E392"/>
      <c r="F392"/>
    </row>
    <row r="393" spans="2:6">
      <c r="B393"/>
      <c r="C393"/>
      <c r="D393"/>
      <c r="E393"/>
      <c r="F393"/>
    </row>
    <row r="394" spans="2:6">
      <c r="B394"/>
      <c r="C394"/>
      <c r="D394"/>
      <c r="E394"/>
      <c r="F394"/>
    </row>
    <row r="395" spans="2:6">
      <c r="B395"/>
      <c r="C395"/>
      <c r="D395"/>
      <c r="E395"/>
      <c r="F395"/>
    </row>
    <row r="396" spans="2:6">
      <c r="B396"/>
      <c r="C396"/>
      <c r="D396"/>
      <c r="E396"/>
      <c r="F396"/>
    </row>
  </sheetData>
  <autoFilter ref="B9:O178" xr:uid="{6A45D2B9-C047-4156-AE99-5E8B28829C1A}">
    <filterColumn colId="5" showButton="0"/>
    <filterColumn colId="6" showButton="0"/>
    <filterColumn colId="7" showButton="0"/>
    <filterColumn colId="9" showButton="0"/>
    <filterColumn colId="10" showButton="0"/>
  </autoFilter>
  <mergeCells count="4">
    <mergeCell ref="K9:M9"/>
    <mergeCell ref="G9:J9"/>
    <mergeCell ref="B3:J4"/>
    <mergeCell ref="E9:E10"/>
  </mergeCells>
  <dataValidations count="2">
    <dataValidation type="list" allowBlank="1" showInputMessage="1" showErrorMessage="1" prompt="Select the appropriate category with the system from the list." sqref="D47:D62" xr:uid="{2B1E1968-16D5-4969-A22F-8FD5631B2894}">
      <formula1>INDIRECT(C47)</formula1>
    </dataValidation>
    <dataValidation allowBlank="1" showInputMessage="1" showErrorMessage="1" prompt="Will automatically update based on selected country." sqref="F47:F178" xr:uid="{00A31374-4341-407D-8CE5-F5B981BF24CA}"/>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Select your country from the drop down list." xr:uid="{F59DE78B-D7D5-4E3C-B460-DC3A98A86F2C}">
          <x14:formula1>
            <xm:f>'Filter Data'!$A$2:$A$16</xm:f>
          </x14:formula1>
          <xm:sqref>B47:B62</xm:sqref>
        </x14:dataValidation>
        <x14:dataValidation type="list" allowBlank="1" showInputMessage="1" showErrorMessage="1" prompt="Select the appropriate system from the drop down list." xr:uid="{E82B220C-5060-49E5-B708-3CE5F8B7C039}">
          <x14:formula1>
            <xm:f>'Filter Data'!$D$2:$D$8</xm:f>
          </x14:formula1>
          <xm:sqref>C47:C62</xm:sqref>
        </x14:dataValidation>
        <x14:dataValidation type="list" allowBlank="1" showInputMessage="1" showErrorMessage="1" xr:uid="{BAFABFBE-BB6B-48F0-82DA-AB5428B1EC78}">
          <x14:formula1>
            <xm:f>'Filter Data'!$L$2:$L$7</xm:f>
          </x14:formula1>
          <xm:sqref>E19:E178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73EA-5D71-4D1C-974E-51D54487DAF8}">
  <sheetPr codeName="Sheet7">
    <tabColor theme="7" tint="0.39997558519241921"/>
  </sheetPr>
  <dimension ref="A1:BA261"/>
  <sheetViews>
    <sheetView zoomScale="80" zoomScaleNormal="80" workbookViewId="0">
      <pane ySplit="7" topLeftCell="A8" activePane="bottomLeft" state="frozen"/>
      <selection pane="bottomLeft" activeCell="J31" sqref="J31"/>
    </sheetView>
  </sheetViews>
  <sheetFormatPr defaultColWidth="15.5546875" defaultRowHeight="13.8"/>
  <cols>
    <col min="1" max="1" width="5.21875" style="51" customWidth="1"/>
    <col min="2" max="4" width="15.5546875" style="62"/>
    <col min="5" max="5" width="13.5546875" style="62" bestFit="1" customWidth="1"/>
    <col min="6" max="6" width="19.44140625" style="62" customWidth="1"/>
    <col min="7" max="7" width="19" style="62" customWidth="1"/>
    <col min="8" max="8" width="18.5546875" style="62" customWidth="1"/>
    <col min="9" max="9" width="21.5546875" style="62" customWidth="1"/>
    <col min="10" max="10" width="11.77734375" style="62" customWidth="1"/>
    <col min="11" max="11" width="15.5546875" style="62"/>
    <col min="12" max="12" width="15.5546875" style="64"/>
    <col min="13" max="13" width="18" style="62" customWidth="1"/>
    <col min="14" max="16384" width="15.5546875" style="62"/>
  </cols>
  <sheetData>
    <row r="1" spans="1:53" s="86" customFormat="1" ht="14.4">
      <c r="A1" s="53"/>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row>
    <row r="2" spans="1:53" s="86" customFormat="1" ht="23.4">
      <c r="A2" s="53"/>
      <c r="B2" s="139" t="s">
        <v>479</v>
      </c>
      <c r="C2" s="139"/>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row>
    <row r="3" spans="1:53" s="86" customFormat="1" ht="14.4">
      <c r="A3" s="53"/>
      <c r="B3" s="186" t="s">
        <v>502</v>
      </c>
      <c r="C3" s="186"/>
      <c r="D3" s="186"/>
      <c r="E3" s="186"/>
      <c r="F3" s="186"/>
      <c r="G3" s="186"/>
      <c r="H3" s="186"/>
      <c r="I3" s="186"/>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row>
    <row r="4" spans="1:53" s="86" customFormat="1" ht="14.4">
      <c r="A4" s="53"/>
      <c r="B4" s="186"/>
      <c r="C4" s="186"/>
      <c r="D4" s="186"/>
      <c r="E4" s="186"/>
      <c r="F4" s="186"/>
      <c r="G4" s="186"/>
      <c r="H4" s="186"/>
      <c r="I4" s="186"/>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row>
    <row r="5" spans="1:53" s="86" customFormat="1" ht="14.4">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row>
    <row r="6" spans="1:53" s="86" customFormat="1" ht="14.4">
      <c r="A6" s="53"/>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row>
    <row r="7" spans="1:53" s="65" customFormat="1" ht="69">
      <c r="A7" s="53"/>
      <c r="B7" s="185" t="s">
        <v>147</v>
      </c>
      <c r="C7" s="185" t="s">
        <v>1</v>
      </c>
      <c r="D7" s="185" t="s">
        <v>153</v>
      </c>
      <c r="E7" s="185" t="s">
        <v>146</v>
      </c>
      <c r="F7" s="185" t="s">
        <v>116</v>
      </c>
      <c r="G7" s="185" t="s">
        <v>150</v>
      </c>
      <c r="H7" s="185" t="s">
        <v>151</v>
      </c>
      <c r="I7" s="185" t="s">
        <v>152</v>
      </c>
      <c r="J7" s="185" t="s">
        <v>149</v>
      </c>
      <c r="K7" s="185" t="s">
        <v>148</v>
      </c>
      <c r="L7" s="185" t="s">
        <v>480</v>
      </c>
      <c r="M7" s="185" t="s">
        <v>321</v>
      </c>
      <c r="N7" s="185" t="s">
        <v>318</v>
      </c>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row>
    <row r="8" spans="1:53" s="70" customFormat="1" ht="14.4">
      <c r="A8" s="53"/>
      <c r="B8" s="54" t="s">
        <v>145</v>
      </c>
      <c r="C8" s="54">
        <v>2019</v>
      </c>
      <c r="D8" s="55" t="str">
        <f>B8&amp;"-"&amp;C8</f>
        <v>Angola-2019</v>
      </c>
      <c r="E8" s="66" t="s">
        <v>144</v>
      </c>
      <c r="F8" s="67">
        <v>69309110145.768738</v>
      </c>
      <c r="G8" s="67">
        <v>8.5988562838989182</v>
      </c>
      <c r="H8" s="67">
        <v>5959790773.0838575</v>
      </c>
      <c r="I8" s="67">
        <v>19.187003827178458</v>
      </c>
      <c r="J8" s="67">
        <v>364.82580498088703</v>
      </c>
      <c r="K8" s="67">
        <v>32353588</v>
      </c>
      <c r="L8" s="68">
        <v>136.214650415172</v>
      </c>
      <c r="M8" s="68">
        <v>22.929154952192899</v>
      </c>
      <c r="N8" s="69">
        <v>100</v>
      </c>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row>
    <row r="9" spans="1:53" s="70" customFormat="1" ht="14.4">
      <c r="A9" s="53"/>
      <c r="B9" s="54" t="s">
        <v>145</v>
      </c>
      <c r="C9" s="54">
        <v>2020</v>
      </c>
      <c r="D9" s="55" t="str">
        <f t="shared" ref="D9:D39" si="0">B9&amp;"-"&amp;C9</f>
        <v>Angola-2020</v>
      </c>
      <c r="E9" s="66" t="s">
        <v>144</v>
      </c>
      <c r="F9" s="67">
        <v>50241368243.631424</v>
      </c>
      <c r="G9" s="67">
        <v>9.2670332844586021</v>
      </c>
      <c r="H9" s="67">
        <v>4655884317.7047386</v>
      </c>
      <c r="I9" s="67">
        <v>10.763105282479884</v>
      </c>
      <c r="J9" s="67">
        <v>578.25878028011095</v>
      </c>
      <c r="K9" s="67">
        <v>33428486</v>
      </c>
      <c r="L9" s="68">
        <v>148.93214313583499</v>
      </c>
      <c r="M9" s="68">
        <v>15.022315518741266</v>
      </c>
      <c r="N9" s="69">
        <f>N8*(1+M9/100)</f>
        <v>115.02231551874127</v>
      </c>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row>
    <row r="10" spans="1:53" s="70" customFormat="1" ht="14.4">
      <c r="A10" s="53"/>
      <c r="B10" s="54" t="s">
        <v>145</v>
      </c>
      <c r="C10" s="54">
        <v>2021</v>
      </c>
      <c r="D10" s="55" t="str">
        <f t="shared" si="0"/>
        <v>Angola-2021</v>
      </c>
      <c r="E10" s="66" t="s">
        <v>144</v>
      </c>
      <c r="F10" s="67">
        <v>65685435100.498566</v>
      </c>
      <c r="G10" s="67">
        <v>8.146021230173627</v>
      </c>
      <c r="H10" s="67">
        <v>5350749488.4185333</v>
      </c>
      <c r="I10" s="67">
        <v>38.82904275556055</v>
      </c>
      <c r="J10" s="67">
        <v>631.44195550672703</v>
      </c>
      <c r="K10" s="67">
        <v>34503774</v>
      </c>
      <c r="L10" s="68">
        <v>197.871129909422</v>
      </c>
      <c r="M10" s="68">
        <v>33.618591840195755</v>
      </c>
      <c r="N10" s="69">
        <f>N9*(1+M10/100)</f>
        <v>153.69119829812902</v>
      </c>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row>
    <row r="11" spans="1:53" s="70" customFormat="1" ht="14.4">
      <c r="A11" s="53"/>
      <c r="B11" s="54" t="s">
        <v>145</v>
      </c>
      <c r="C11" s="54">
        <v>2022</v>
      </c>
      <c r="D11" s="55" t="str">
        <f t="shared" si="0"/>
        <v>Angola-2022</v>
      </c>
      <c r="E11" s="66" t="s">
        <v>144</v>
      </c>
      <c r="F11" s="67">
        <v>106713618735.43364</v>
      </c>
      <c r="G11" s="67"/>
      <c r="H11" s="67" t="s">
        <v>432</v>
      </c>
      <c r="I11" s="67">
        <v>16.300925586800744</v>
      </c>
      <c r="J11" s="67">
        <v>460.56751163146203</v>
      </c>
      <c r="K11" s="67">
        <v>35588987</v>
      </c>
      <c r="L11" s="68">
        <v>215.06038310605899</v>
      </c>
      <c r="M11" s="68">
        <v>41.387279489890197</v>
      </c>
      <c r="N11" s="69">
        <f>N10*(1+M11/100)</f>
        <v>217.29980408913707</v>
      </c>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row>
    <row r="12" spans="1:53" s="70" customFormat="1" ht="14.4">
      <c r="A12" s="53"/>
      <c r="B12" s="54" t="s">
        <v>143</v>
      </c>
      <c r="C12" s="54">
        <v>2019</v>
      </c>
      <c r="D12" s="55" t="str">
        <f t="shared" si="0"/>
        <v>Botswana-2019</v>
      </c>
      <c r="E12" s="66" t="s">
        <v>142</v>
      </c>
      <c r="F12" s="67">
        <v>16725908661.941927</v>
      </c>
      <c r="G12" s="67">
        <v>31.641939493817006</v>
      </c>
      <c r="H12" s="67">
        <v>5292401898.6027603</v>
      </c>
      <c r="I12" s="67">
        <v>0.50724009964335404</v>
      </c>
      <c r="J12" s="67">
        <v>10.7558666666667</v>
      </c>
      <c r="K12" s="67">
        <v>2499702</v>
      </c>
      <c r="L12" s="68">
        <v>4.5668186580931396</v>
      </c>
      <c r="M12" s="68">
        <v>0.58315838581759094</v>
      </c>
      <c r="N12" s="67">
        <v>100</v>
      </c>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row>
    <row r="13" spans="1:53" s="70" customFormat="1" ht="14.4">
      <c r="A13" s="53"/>
      <c r="B13" s="54" t="s">
        <v>143</v>
      </c>
      <c r="C13" s="54">
        <v>2020</v>
      </c>
      <c r="D13" s="55" t="str">
        <f>B13&amp;"-"&amp;C13</f>
        <v>Botswana-2020</v>
      </c>
      <c r="E13" s="66" t="s">
        <v>142</v>
      </c>
      <c r="F13" s="67">
        <v>14960291540.528328</v>
      </c>
      <c r="G13" s="67">
        <v>36.14305095550349</v>
      </c>
      <c r="H13" s="67">
        <v>5407105794.5850315</v>
      </c>
      <c r="I13" s="67">
        <v>4.379793212792606</v>
      </c>
      <c r="J13" s="67">
        <v>11.456241666666701</v>
      </c>
      <c r="K13" s="67">
        <v>2546402</v>
      </c>
      <c r="L13" s="68">
        <v>4.7054340942227499</v>
      </c>
      <c r="M13" s="68">
        <v>0.69573283858997914</v>
      </c>
      <c r="N13" s="69">
        <f>N12*(1+M13/100)</f>
        <v>100.69573283858998</v>
      </c>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row>
    <row r="14" spans="1:53" s="70" customFormat="1" ht="14.4">
      <c r="A14" s="53"/>
      <c r="B14" s="54" t="s">
        <v>143</v>
      </c>
      <c r="C14" s="54">
        <v>2021</v>
      </c>
      <c r="D14" s="55" t="str">
        <f t="shared" si="0"/>
        <v>Botswana-2021</v>
      </c>
      <c r="E14" s="66" t="s">
        <v>142</v>
      </c>
      <c r="F14" s="67">
        <v>18737066306.965874</v>
      </c>
      <c r="G14" s="67">
        <v>31.552596754694466</v>
      </c>
      <c r="H14" s="67">
        <v>5912030975.496665</v>
      </c>
      <c r="I14" s="67">
        <v>8.3498982745535955</v>
      </c>
      <c r="J14" s="67">
        <v>11.087258333333301</v>
      </c>
      <c r="K14" s="67">
        <v>2588423</v>
      </c>
      <c r="L14" s="68">
        <v>4.8791241437620103</v>
      </c>
      <c r="M14" s="68">
        <v>2.5256408980423255</v>
      </c>
      <c r="N14" s="69">
        <f>N13*(1+M14/100)</f>
        <v>103.23894544974485</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row>
    <row r="15" spans="1:53" s="70" customFormat="1" ht="14.4">
      <c r="A15" s="53"/>
      <c r="B15" s="54" t="s">
        <v>143</v>
      </c>
      <c r="C15" s="54">
        <v>2022</v>
      </c>
      <c r="D15" s="55" t="str">
        <f t="shared" si="0"/>
        <v>Botswana-2022</v>
      </c>
      <c r="E15" s="66" t="s">
        <v>142</v>
      </c>
      <c r="F15" s="67">
        <v>20352322157.146694</v>
      </c>
      <c r="G15" s="67">
        <v>27.659744957927153</v>
      </c>
      <c r="H15" s="67">
        <v>5629400401.6824732</v>
      </c>
      <c r="I15" s="67">
        <v>14.552048568306517</v>
      </c>
      <c r="J15" s="67">
        <v>12.3688083333333</v>
      </c>
      <c r="K15" s="67">
        <v>2630296</v>
      </c>
      <c r="L15" s="68">
        <v>5.2232346768384001</v>
      </c>
      <c r="M15" s="68">
        <v>12.7034380639864</v>
      </c>
      <c r="N15" s="69">
        <f>N14*(1+M15/100)</f>
        <v>116.35384094286589</v>
      </c>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row>
    <row r="16" spans="1:53" s="70" customFormat="1" ht="14.4">
      <c r="A16" s="53"/>
      <c r="B16" s="54" t="s">
        <v>139</v>
      </c>
      <c r="C16" s="54">
        <v>2019</v>
      </c>
      <c r="D16" s="55" t="str">
        <f t="shared" si="0"/>
        <v>Comoros-2019</v>
      </c>
      <c r="E16" s="66" t="s">
        <v>138</v>
      </c>
      <c r="F16" s="67">
        <v>1195019531.0367079</v>
      </c>
      <c r="G16" s="67">
        <v>10.094884103532781</v>
      </c>
      <c r="H16" s="67">
        <v>120635836.6727366</v>
      </c>
      <c r="I16" s="67">
        <v>4.2091059680909808</v>
      </c>
      <c r="J16" s="67">
        <v>439.46311031787502</v>
      </c>
      <c r="K16" s="67">
        <v>790986</v>
      </c>
      <c r="L16" s="68">
        <v>193.556525048411</v>
      </c>
      <c r="M16" s="68">
        <v>4.5900702544623373</v>
      </c>
      <c r="N16" s="67">
        <v>100</v>
      </c>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row>
    <row r="17" spans="1:47" s="70" customFormat="1" ht="14.4">
      <c r="A17" s="53"/>
      <c r="B17" s="54" t="s">
        <v>139</v>
      </c>
      <c r="C17" s="54">
        <v>2020</v>
      </c>
      <c r="D17" s="55" t="str">
        <f t="shared" si="0"/>
        <v>Comoros-2020</v>
      </c>
      <c r="E17" s="66" t="s">
        <v>138</v>
      </c>
      <c r="F17" s="67">
        <v>1225039195.9374392</v>
      </c>
      <c r="G17" s="67">
        <v>10.560788401402444</v>
      </c>
      <c r="H17" s="67">
        <v>129373797.31719485</v>
      </c>
      <c r="I17" s="67">
        <v>0.66966839430655511</v>
      </c>
      <c r="J17" s="67">
        <v>430.720912236792</v>
      </c>
      <c r="K17" s="67">
        <v>806166</v>
      </c>
      <c r="L17" s="68">
        <v>192.34280740979199</v>
      </c>
      <c r="M17" s="68">
        <v>1.2052258593260377</v>
      </c>
      <c r="N17" s="69">
        <f>N16*(1+M17/100)</f>
        <v>101.20522585932603</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row>
    <row r="18" spans="1:47" s="70" customFormat="1" ht="14.4">
      <c r="A18" s="53"/>
      <c r="B18" s="54" t="s">
        <v>139</v>
      </c>
      <c r="C18" s="54">
        <v>2021</v>
      </c>
      <c r="D18" s="55" t="str">
        <f t="shared" si="0"/>
        <v>Comoros-2021</v>
      </c>
      <c r="E18" s="66" t="s">
        <v>138</v>
      </c>
      <c r="F18" s="67">
        <v>1296089479.4582407</v>
      </c>
      <c r="G18" s="67">
        <v>10.149763687221302</v>
      </c>
      <c r="H18" s="67">
        <v>131550019.33994813</v>
      </c>
      <c r="I18" s="67">
        <v>5.9577397380877528E-2</v>
      </c>
      <c r="J18" s="67">
        <v>415.95584914812201</v>
      </c>
      <c r="K18" s="67">
        <v>821625</v>
      </c>
      <c r="L18" s="68">
        <v>184.18246477159099</v>
      </c>
      <c r="M18" s="68">
        <v>5.9577397380875786E-2</v>
      </c>
      <c r="N18" s="69">
        <f>N17*(1+M18/100)</f>
        <v>101.26552129890645</v>
      </c>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row>
    <row r="19" spans="1:47" s="70" customFormat="1" ht="14.4">
      <c r="A19" s="53"/>
      <c r="B19" s="54" t="s">
        <v>139</v>
      </c>
      <c r="C19" s="54">
        <v>2022</v>
      </c>
      <c r="D19" s="55" t="str">
        <f t="shared" si="0"/>
        <v>Comoros-2022</v>
      </c>
      <c r="E19" s="66" t="s">
        <v>138</v>
      </c>
      <c r="F19" s="67">
        <v>1242519407.2782135</v>
      </c>
      <c r="G19" s="67">
        <v>9.6149479898310766</v>
      </c>
      <c r="H19" s="67">
        <v>119467594.7733576</v>
      </c>
      <c r="I19" s="67">
        <v>5.1626368943134366</v>
      </c>
      <c r="J19" s="67">
        <v>467.18426118717599</v>
      </c>
      <c r="K19" s="67">
        <v>836774</v>
      </c>
      <c r="L19" s="68">
        <v>181.01082927446501</v>
      </c>
      <c r="M19" s="68">
        <v>-0.32840201483361875</v>
      </c>
      <c r="N19" s="69">
        <f>N18*(1+M19/100)</f>
        <v>100.93296328662908</v>
      </c>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row>
    <row r="20" spans="1:47" s="70" customFormat="1" ht="14.4">
      <c r="A20" s="53"/>
      <c r="B20" s="54" t="s">
        <v>141</v>
      </c>
      <c r="C20" s="54">
        <v>2019</v>
      </c>
      <c r="D20" s="55" t="str">
        <f t="shared" si="0"/>
        <v>Congo, Dem. Rep.-2019</v>
      </c>
      <c r="E20" s="66" t="s">
        <v>140</v>
      </c>
      <c r="F20" s="67">
        <v>51775829868.766861</v>
      </c>
      <c r="G20" s="67">
        <v>6.9291473191553212</v>
      </c>
      <c r="H20" s="67">
        <v>3587623527.3220787</v>
      </c>
      <c r="I20" s="67">
        <v>5.8954053679244964</v>
      </c>
      <c r="J20" s="67">
        <v>1647.76012727639</v>
      </c>
      <c r="K20" s="67">
        <v>89906890</v>
      </c>
      <c r="L20" s="68">
        <v>858.86987481881704</v>
      </c>
      <c r="M20" s="68">
        <v>2.94321105394231</v>
      </c>
      <c r="N20" s="69">
        <v>100</v>
      </c>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row>
    <row r="21" spans="1:47" s="70" customFormat="1" ht="14.4">
      <c r="A21" s="53"/>
      <c r="B21" s="54" t="s">
        <v>141</v>
      </c>
      <c r="C21" s="54">
        <v>2020</v>
      </c>
      <c r="D21" s="55" t="str">
        <f t="shared" si="0"/>
        <v>Congo, Dem. Rep.-2020</v>
      </c>
      <c r="E21" s="66" t="s">
        <v>140</v>
      </c>
      <c r="F21" s="67">
        <v>48716961864.537788</v>
      </c>
      <c r="G21" s="67">
        <v>7.575638236686995</v>
      </c>
      <c r="H21" s="67">
        <v>3690620790.762146</v>
      </c>
      <c r="I21" s="67">
        <v>3.9015495734408177</v>
      </c>
      <c r="J21" s="67">
        <v>1851.1221618326099</v>
      </c>
      <c r="K21" s="67">
        <v>92853164</v>
      </c>
      <c r="L21" s="68">
        <v>880.88434263580905</v>
      </c>
      <c r="M21" s="68">
        <v>13.421665735864094</v>
      </c>
      <c r="N21" s="69">
        <f>N20*(1+M21/100)</f>
        <v>113.4216657358641</v>
      </c>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row>
    <row r="22" spans="1:47" s="70" customFormat="1" ht="14.4">
      <c r="A22" s="53"/>
      <c r="B22" s="54" t="s">
        <v>141</v>
      </c>
      <c r="C22" s="54">
        <v>2021</v>
      </c>
      <c r="D22" s="55" t="str">
        <f t="shared" si="0"/>
        <v>Congo, Dem. Rep.-2021</v>
      </c>
      <c r="E22" s="66" t="s">
        <v>140</v>
      </c>
      <c r="F22" s="67">
        <v>55350968593.059738</v>
      </c>
      <c r="G22" s="67">
        <v>8.261796257510408</v>
      </c>
      <c r="H22" s="67">
        <v>4572984251.7171707</v>
      </c>
      <c r="I22" s="67">
        <v>14.975434553120891</v>
      </c>
      <c r="J22" s="67">
        <v>1989.3914712282799</v>
      </c>
      <c r="K22" s="67">
        <v>95894118</v>
      </c>
      <c r="L22" s="68">
        <v>969.25403100601102</v>
      </c>
      <c r="M22" s="68">
        <v>14.975434553120886</v>
      </c>
      <c r="N22" s="69">
        <f>N21*(1+M22/100)</f>
        <v>130.40705305719797</v>
      </c>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row>
    <row r="23" spans="1:47" s="70" customFormat="1" ht="14.4">
      <c r="A23" s="53"/>
      <c r="B23" s="54" t="s">
        <v>141</v>
      </c>
      <c r="C23" s="71">
        <v>2022</v>
      </c>
      <c r="D23" s="66" t="str">
        <f t="shared" si="0"/>
        <v>Congo, Dem. Rep.-2022</v>
      </c>
      <c r="E23" s="66" t="s">
        <v>140</v>
      </c>
      <c r="F23" s="67">
        <v>58065953573.324669</v>
      </c>
      <c r="G23" s="67">
        <v>9.8843332841584797</v>
      </c>
      <c r="H23" s="67">
        <v>5739432375.8121395</v>
      </c>
      <c r="I23" s="67">
        <v>4.3176221861848774</v>
      </c>
      <c r="J23" s="67">
        <v>2000.0166999999999</v>
      </c>
      <c r="K23" s="67">
        <v>99010212</v>
      </c>
      <c r="L23" s="68">
        <v>944.90926063097004</v>
      </c>
      <c r="M23" s="68">
        <v>17.408955829827008</v>
      </c>
      <c r="N23" s="69">
        <f>N22*(1+M23/100)</f>
        <v>153.10955932290463</v>
      </c>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row>
    <row r="24" spans="1:47" s="70" customFormat="1" ht="14.4">
      <c r="A24" s="53"/>
      <c r="B24" s="54" t="s">
        <v>91</v>
      </c>
      <c r="C24" s="71">
        <v>2019</v>
      </c>
      <c r="D24" s="66" t="str">
        <f t="shared" si="0"/>
        <v>Eswatini-2019</v>
      </c>
      <c r="E24" s="66" t="s">
        <v>126</v>
      </c>
      <c r="F24" s="67">
        <v>4466214522.1953907</v>
      </c>
      <c r="G24" s="67">
        <v>21.82637947686273</v>
      </c>
      <c r="H24" s="67">
        <v>974812929.86511743</v>
      </c>
      <c r="I24" s="67">
        <v>1.7260582395159076</v>
      </c>
      <c r="J24" s="67">
        <v>14.451789228882401</v>
      </c>
      <c r="K24" s="67">
        <v>1169613</v>
      </c>
      <c r="L24" s="68">
        <v>6.2272505028313301</v>
      </c>
      <c r="M24" s="68">
        <v>2.3082379167088876</v>
      </c>
      <c r="N24" s="67">
        <v>100</v>
      </c>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row>
    <row r="25" spans="1:47" s="70" customFormat="1" ht="14.4">
      <c r="A25" s="53"/>
      <c r="B25" s="54" t="s">
        <v>91</v>
      </c>
      <c r="C25" s="71">
        <v>2020</v>
      </c>
      <c r="D25" s="66" t="str">
        <f t="shared" si="0"/>
        <v>Eswatini-2020</v>
      </c>
      <c r="E25" s="66" t="s">
        <v>126</v>
      </c>
      <c r="F25" s="67">
        <v>3982236726.3678017</v>
      </c>
      <c r="G25" s="67">
        <v>22.679484316217604</v>
      </c>
      <c r="H25" s="67">
        <v>903150753.79124284</v>
      </c>
      <c r="I25" s="67">
        <v>3.226936570244419</v>
      </c>
      <c r="J25" s="67">
        <v>16.470255865432499</v>
      </c>
      <c r="K25" s="67">
        <v>1180655</v>
      </c>
      <c r="L25" s="68">
        <v>6.34539806135923</v>
      </c>
      <c r="M25" s="68">
        <v>4.1069117608219097</v>
      </c>
      <c r="N25" s="69">
        <f>N24*(1+M25/100)</f>
        <v>104.10691176082192</v>
      </c>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row>
    <row r="26" spans="1:47" s="70" customFormat="1" ht="14.4">
      <c r="A26" s="53"/>
      <c r="B26" s="54" t="s">
        <v>91</v>
      </c>
      <c r="C26" s="71">
        <v>2021</v>
      </c>
      <c r="D26" s="66" t="str">
        <f t="shared" si="0"/>
        <v>Eswatini-2021</v>
      </c>
      <c r="E26" s="66" t="s">
        <v>126</v>
      </c>
      <c r="F26" s="67">
        <v>4748702400.6628313</v>
      </c>
      <c r="G26" s="67">
        <v>19.31223289038099</v>
      </c>
      <c r="H26" s="67">
        <v>917080466.88711905</v>
      </c>
      <c r="I26" s="67">
        <v>-0.78698537223158382</v>
      </c>
      <c r="J26" s="67">
        <v>14.783435139578399</v>
      </c>
      <c r="K26" s="67">
        <v>1192271</v>
      </c>
      <c r="L26" s="68">
        <v>6.0247798648177602</v>
      </c>
      <c r="M26" s="68">
        <v>-0.89935700107205396</v>
      </c>
      <c r="N26" s="69">
        <f>N25*(1+M26/100)</f>
        <v>103.17061896130106</v>
      </c>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row>
    <row r="27" spans="1:47" s="70" customFormat="1" ht="14.4">
      <c r="A27" s="53"/>
      <c r="B27" s="54" t="s">
        <v>91</v>
      </c>
      <c r="C27" s="71">
        <v>2022</v>
      </c>
      <c r="D27" s="66" t="str">
        <f t="shared" si="0"/>
        <v>Eswatini-2022</v>
      </c>
      <c r="E27" s="66" t="s">
        <v>126</v>
      </c>
      <c r="F27" s="67">
        <v>4854167638.3738842</v>
      </c>
      <c r="G27" s="67"/>
      <c r="H27" s="67" t="s">
        <v>432</v>
      </c>
      <c r="I27" s="67">
        <v>8.8759693917940012</v>
      </c>
      <c r="J27" s="67">
        <v>16.362283055928199</v>
      </c>
      <c r="K27" s="67">
        <v>1201670</v>
      </c>
      <c r="L27" s="68">
        <v>6.1301066208921</v>
      </c>
      <c r="M27" s="68">
        <v>-0.89917414906480497</v>
      </c>
      <c r="N27" s="69">
        <f>N26*(1+M27/100)</f>
        <v>102.24293542617089</v>
      </c>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row>
    <row r="28" spans="1:47" s="70" customFormat="1" ht="14.4">
      <c r="A28" s="53"/>
      <c r="B28" s="54" t="s">
        <v>137</v>
      </c>
      <c r="C28" s="71">
        <v>2019</v>
      </c>
      <c r="D28" s="66" t="str">
        <f t="shared" si="0"/>
        <v>Lesotho-2019</v>
      </c>
      <c r="E28" s="66" t="s">
        <v>136</v>
      </c>
      <c r="F28" s="67">
        <v>2436029587.6100879</v>
      </c>
      <c r="G28" s="67">
        <v>37.143964678739309</v>
      </c>
      <c r="H28" s="67">
        <v>904837969.58552992</v>
      </c>
      <c r="I28" s="67">
        <v>4.8439338257520177</v>
      </c>
      <c r="J28" s="67">
        <v>14.448427054833299</v>
      </c>
      <c r="K28" s="67">
        <v>2225702</v>
      </c>
      <c r="L28" s="68">
        <v>6.1868800073832801</v>
      </c>
      <c r="M28" s="68">
        <v>4.9161212921836848</v>
      </c>
      <c r="N28" s="67">
        <v>100</v>
      </c>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row>
    <row r="29" spans="1:47" s="70" customFormat="1" ht="14.4">
      <c r="A29" s="53"/>
      <c r="B29" s="54" t="s">
        <v>137</v>
      </c>
      <c r="C29" s="71">
        <v>2020</v>
      </c>
      <c r="D29" s="66" t="str">
        <f t="shared" si="0"/>
        <v>Lesotho-2020</v>
      </c>
      <c r="E29" s="66" t="s">
        <v>136</v>
      </c>
      <c r="F29" s="67">
        <v>2117736527.7988636</v>
      </c>
      <c r="G29" s="67">
        <v>36.415195850928448</v>
      </c>
      <c r="H29" s="67">
        <v>771177904.20460796</v>
      </c>
      <c r="I29" s="67">
        <v>4.9282192372261306</v>
      </c>
      <c r="J29" s="67">
        <v>16.459105390333299</v>
      </c>
      <c r="K29" s="67">
        <v>2254100</v>
      </c>
      <c r="L29" s="68">
        <v>6.4081621368254096</v>
      </c>
      <c r="M29" s="68">
        <v>4.6652062468280837</v>
      </c>
      <c r="N29" s="69">
        <f>N28*(1+M29/100)</f>
        <v>104.66520624682809</v>
      </c>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row>
    <row r="30" spans="1:47" s="70" customFormat="1" ht="14.4">
      <c r="A30" s="53"/>
      <c r="B30" s="54" t="s">
        <v>137</v>
      </c>
      <c r="C30" s="71">
        <v>2021</v>
      </c>
      <c r="D30" s="66" t="str">
        <f t="shared" si="0"/>
        <v>Lesotho-2021</v>
      </c>
      <c r="E30" s="66" t="s">
        <v>136</v>
      </c>
      <c r="F30" s="67">
        <v>2373416268.5110688</v>
      </c>
      <c r="G30" s="67"/>
      <c r="H30" s="67" t="s">
        <v>432</v>
      </c>
      <c r="I30" s="67">
        <v>-0.91256558921598696</v>
      </c>
      <c r="J30" s="67">
        <v>14.778678213916701</v>
      </c>
      <c r="K30" s="67">
        <v>2281454</v>
      </c>
      <c r="L30" s="68">
        <v>6.0766712405738801</v>
      </c>
      <c r="M30" s="68">
        <v>-0.88411327628559799</v>
      </c>
      <c r="N30" s="69">
        <f>N29*(1+M30/100)</f>
        <v>103.73984726274817</v>
      </c>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row>
    <row r="31" spans="1:47" s="70" customFormat="1" ht="14.4">
      <c r="A31" s="53"/>
      <c r="B31" s="54" t="s">
        <v>137</v>
      </c>
      <c r="C31" s="71">
        <v>2022</v>
      </c>
      <c r="D31" s="66" t="str">
        <f t="shared" si="0"/>
        <v>Lesotho-2022</v>
      </c>
      <c r="E31" s="66" t="s">
        <v>136</v>
      </c>
      <c r="F31" s="67">
        <v>2553459762.7991991</v>
      </c>
      <c r="G31" s="67"/>
      <c r="H31" s="67" t="s">
        <v>432</v>
      </c>
      <c r="I31" s="67">
        <v>18.381698804166049</v>
      </c>
      <c r="J31" s="67">
        <v>16.355853484499999</v>
      </c>
      <c r="K31" s="67">
        <v>2305825</v>
      </c>
      <c r="L31" s="68">
        <v>6.7227214807675404</v>
      </c>
      <c r="M31" s="68">
        <v>18.107483954628574</v>
      </c>
      <c r="N31" s="69">
        <f>N30*(1+M31/100)</f>
        <v>122.52452346040648</v>
      </c>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row>
    <row r="32" spans="1:47" s="70" customFormat="1" ht="14.4">
      <c r="A32" s="53"/>
      <c r="B32" s="54" t="s">
        <v>135</v>
      </c>
      <c r="C32" s="71">
        <v>2019</v>
      </c>
      <c r="D32" s="66" t="str">
        <f t="shared" si="0"/>
        <v>Madagascar-2019</v>
      </c>
      <c r="E32" s="66" t="s">
        <v>134</v>
      </c>
      <c r="F32" s="67">
        <v>14104664677.962736</v>
      </c>
      <c r="G32" s="67">
        <v>15.106119132948745</v>
      </c>
      <c r="H32" s="67">
        <v>2130667449.5559924</v>
      </c>
      <c r="I32" s="67">
        <v>6.5220906411002773</v>
      </c>
      <c r="J32" s="67">
        <v>3618.3218581607198</v>
      </c>
      <c r="K32" s="67">
        <v>27533134</v>
      </c>
      <c r="L32" s="68">
        <v>1121.5451942607899</v>
      </c>
      <c r="M32" s="68">
        <v>7.9669378375582962</v>
      </c>
      <c r="N32" s="69">
        <v>100</v>
      </c>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row>
    <row r="33" spans="1:47" s="70" customFormat="1" ht="14.4">
      <c r="A33" s="53"/>
      <c r="B33" s="54" t="s">
        <v>135</v>
      </c>
      <c r="C33" s="71">
        <v>2020</v>
      </c>
      <c r="D33" s="66" t="str">
        <f t="shared" si="0"/>
        <v>Madagascar-2020</v>
      </c>
      <c r="E33" s="66" t="s">
        <v>134</v>
      </c>
      <c r="F33" s="67">
        <v>13051441203.447412</v>
      </c>
      <c r="G33" s="67">
        <v>18.723971252025624</v>
      </c>
      <c r="H33" s="67">
        <v>2443748098.9085212</v>
      </c>
      <c r="I33" s="67">
        <v>4.3111451370557887</v>
      </c>
      <c r="J33" s="67">
        <v>3787.7540581757398</v>
      </c>
      <c r="K33" s="67">
        <v>28225177</v>
      </c>
      <c r="L33" s="68">
        <v>1154.82715639766</v>
      </c>
      <c r="M33" s="68">
        <v>4.1881000478996935</v>
      </c>
      <c r="N33" s="69">
        <f>N32*(1+M33/100)</f>
        <v>104.1881000478997</v>
      </c>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row>
    <row r="34" spans="1:47" s="70" customFormat="1" ht="14.4">
      <c r="A34" s="53"/>
      <c r="B34" s="54" t="s">
        <v>135</v>
      </c>
      <c r="C34" s="71">
        <v>2021</v>
      </c>
      <c r="D34" s="66" t="str">
        <f t="shared" si="0"/>
        <v>Madagascar-2021</v>
      </c>
      <c r="E34" s="66" t="s">
        <v>134</v>
      </c>
      <c r="F34" s="67">
        <v>14554754115.211184</v>
      </c>
      <c r="G34" s="67">
        <v>17.21371084033877</v>
      </c>
      <c r="H34" s="67">
        <v>2505413286.9147606</v>
      </c>
      <c r="I34" s="67">
        <v>6.6407434156251668</v>
      </c>
      <c r="J34" s="67">
        <v>3829.9778493297599</v>
      </c>
      <c r="K34" s="67">
        <v>28915653</v>
      </c>
      <c r="L34" s="68">
        <v>1178.56575405631</v>
      </c>
      <c r="M34" s="68">
        <v>7.3970715159663731</v>
      </c>
      <c r="N34" s="69">
        <f>N33*(1+M34/100)</f>
        <v>111.89496831956944</v>
      </c>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row>
    <row r="35" spans="1:47" s="70" customFormat="1" ht="14.4">
      <c r="A35" s="53"/>
      <c r="B35" s="54" t="s">
        <v>135</v>
      </c>
      <c r="C35" s="71">
        <v>2022</v>
      </c>
      <c r="D35" s="66" t="str">
        <f t="shared" si="0"/>
        <v>Madagascar-2022</v>
      </c>
      <c r="E35" s="66" t="s">
        <v>134</v>
      </c>
      <c r="F35" s="67">
        <v>14954967604.407259</v>
      </c>
      <c r="G35" s="67">
        <v>14.944512067155227</v>
      </c>
      <c r="H35" s="67">
        <v>2234946938.279798</v>
      </c>
      <c r="I35" s="67">
        <v>5.8705412589163757</v>
      </c>
      <c r="J35" s="67">
        <v>4096.1161837453501</v>
      </c>
      <c r="K35" s="67">
        <v>29611714</v>
      </c>
      <c r="L35" s="68">
        <v>1166.0676881884201</v>
      </c>
      <c r="M35" s="68">
        <v>6.6408818887281269</v>
      </c>
      <c r="N35" s="69">
        <f>N34*(1+M35/100)</f>
        <v>119.32578100510182</v>
      </c>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row>
    <row r="36" spans="1:47" s="70" customFormat="1" ht="14.4">
      <c r="A36" s="53"/>
      <c r="B36" s="54" t="s">
        <v>130</v>
      </c>
      <c r="C36" s="71">
        <v>2019</v>
      </c>
      <c r="D36" s="66" t="str">
        <f t="shared" si="0"/>
        <v>Malawi-2019</v>
      </c>
      <c r="E36" s="66" t="s">
        <v>129</v>
      </c>
      <c r="F36" s="67">
        <v>11025371147.187582</v>
      </c>
      <c r="G36" s="67"/>
      <c r="H36" s="67" t="s">
        <v>432</v>
      </c>
      <c r="I36" s="67">
        <v>7.7283479795048748</v>
      </c>
      <c r="J36" s="67">
        <v>745.54066787737202</v>
      </c>
      <c r="K36" s="67">
        <v>18867337</v>
      </c>
      <c r="L36" s="68">
        <v>275.37692742940197</v>
      </c>
      <c r="M36" s="68">
        <v>7.9935227440011758</v>
      </c>
      <c r="N36" s="67">
        <v>100</v>
      </c>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row>
    <row r="37" spans="1:47" s="70" customFormat="1" ht="14.4">
      <c r="A37" s="53"/>
      <c r="B37" s="54" t="s">
        <v>130</v>
      </c>
      <c r="C37" s="71">
        <v>2020</v>
      </c>
      <c r="D37" s="66" t="str">
        <f t="shared" si="0"/>
        <v>Malawi-2020</v>
      </c>
      <c r="E37" s="66" t="s">
        <v>129</v>
      </c>
      <c r="F37" s="67">
        <v>12056108780.207331</v>
      </c>
      <c r="G37" s="67"/>
      <c r="H37" s="67" t="s">
        <v>432</v>
      </c>
      <c r="I37" s="67">
        <v>9.0611694293274212</v>
      </c>
      <c r="J37" s="67">
        <v>749.52749388220104</v>
      </c>
      <c r="K37" s="67">
        <v>19377061</v>
      </c>
      <c r="L37" s="68">
        <v>296.46074534072</v>
      </c>
      <c r="M37" s="68">
        <v>8.5116561387625751</v>
      </c>
      <c r="N37" s="69">
        <f>N36*(1+M37/100)</f>
        <v>108.51165613876258</v>
      </c>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row>
    <row r="38" spans="1:47" s="70" customFormat="1" ht="14.4">
      <c r="A38" s="53"/>
      <c r="B38" s="54" t="s">
        <v>130</v>
      </c>
      <c r="C38" s="71">
        <v>2021</v>
      </c>
      <c r="D38" s="66" t="str">
        <f t="shared" si="0"/>
        <v>Malawi-2021</v>
      </c>
      <c r="E38" s="66" t="s">
        <v>129</v>
      </c>
      <c r="F38" s="67">
        <v>12602334123.763706</v>
      </c>
      <c r="G38" s="67"/>
      <c r="H38" s="67" t="s">
        <v>432</v>
      </c>
      <c r="I38" s="67">
        <v>9.3828164804867384</v>
      </c>
      <c r="J38" s="67">
        <v>792.71600000000001</v>
      </c>
      <c r="K38" s="67">
        <v>19889742</v>
      </c>
      <c r="L38" s="68">
        <v>310.334431757792</v>
      </c>
      <c r="M38" s="68">
        <v>8.4587719624560584</v>
      </c>
      <c r="N38" s="69">
        <f>N37*(1+M38/100)</f>
        <v>117.69040968422495</v>
      </c>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row>
    <row r="39" spans="1:47" s="70" customFormat="1" ht="14.4">
      <c r="A39" s="53"/>
      <c r="B39" s="54" t="s">
        <v>130</v>
      </c>
      <c r="C39" s="71">
        <v>2022</v>
      </c>
      <c r="D39" s="66" t="str">
        <f t="shared" si="0"/>
        <v>Malawi-2022</v>
      </c>
      <c r="E39" s="66" t="s">
        <v>129</v>
      </c>
      <c r="F39" s="67">
        <v>13164667626.9363</v>
      </c>
      <c r="G39" s="67"/>
      <c r="H39" s="67" t="s">
        <v>432</v>
      </c>
      <c r="I39" s="67">
        <v>21.890635891770557</v>
      </c>
      <c r="J39" s="67">
        <v>943.70799999999997</v>
      </c>
      <c r="K39" s="67">
        <v>20405317</v>
      </c>
      <c r="L39" s="68">
        <v>353.50463824924998</v>
      </c>
      <c r="M39" s="68">
        <v>8.119007448253166</v>
      </c>
      <c r="N39" s="69">
        <f>N38*(1+M39/100)</f>
        <v>127.24570281236683</v>
      </c>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row>
    <row r="40" spans="1:47" s="70" customFormat="1" ht="14.4">
      <c r="A40" s="53"/>
      <c r="B40" s="54" t="s">
        <v>99</v>
      </c>
      <c r="C40" s="71">
        <v>2019</v>
      </c>
      <c r="D40" s="66" t="str">
        <f t="shared" ref="D40:D71" si="1">B40&amp;"-"&amp;C40</f>
        <v>Mauritius-2019</v>
      </c>
      <c r="E40" s="66" t="s">
        <v>131</v>
      </c>
      <c r="F40" s="67">
        <v>14436347115.289282</v>
      </c>
      <c r="G40" s="67"/>
      <c r="H40" s="67" t="s">
        <v>432</v>
      </c>
      <c r="I40" s="67"/>
      <c r="J40" s="67">
        <v>35.456662280701742</v>
      </c>
      <c r="K40" s="67">
        <v>1265985</v>
      </c>
      <c r="L40" s="68">
        <v>16.389965125388802</v>
      </c>
      <c r="M40" s="68">
        <v>0.52110086279415557</v>
      </c>
      <c r="N40" s="67">
        <v>100</v>
      </c>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row>
    <row r="41" spans="1:47" s="70" customFormat="1" ht="14.4">
      <c r="A41" s="53"/>
      <c r="B41" s="54" t="s">
        <v>99</v>
      </c>
      <c r="C41" s="71">
        <v>2020</v>
      </c>
      <c r="D41" s="66" t="str">
        <f t="shared" si="1"/>
        <v>Mauritius-2020</v>
      </c>
      <c r="E41" s="66" t="s">
        <v>131</v>
      </c>
      <c r="F41" s="67">
        <v>11401040995.994616</v>
      </c>
      <c r="G41" s="67"/>
      <c r="H41" s="67" t="s">
        <v>432</v>
      </c>
      <c r="I41" s="67"/>
      <c r="J41" s="67">
        <v>39.343665624999993</v>
      </c>
      <c r="K41" s="67">
        <v>1266014</v>
      </c>
      <c r="L41" s="68">
        <v>16.594732618530301</v>
      </c>
      <c r="M41" s="68">
        <v>3.8213447282475848</v>
      </c>
      <c r="N41" s="69">
        <f>N40*(1+M41/100)</f>
        <v>103.82134472824758</v>
      </c>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row>
    <row r="42" spans="1:47" s="70" customFormat="1" ht="14.4">
      <c r="A42" s="53"/>
      <c r="B42" s="54" t="s">
        <v>99</v>
      </c>
      <c r="C42" s="71">
        <v>2021</v>
      </c>
      <c r="D42" s="66" t="str">
        <f t="shared" si="1"/>
        <v>Mauritius-2021</v>
      </c>
      <c r="E42" s="66" t="s">
        <v>131</v>
      </c>
      <c r="F42" s="67">
        <v>11476433603.781378</v>
      </c>
      <c r="G42" s="67"/>
      <c r="H42" s="67" t="s">
        <v>432</v>
      </c>
      <c r="I42" s="67"/>
      <c r="J42" s="67">
        <v>41.684059903381659</v>
      </c>
      <c r="K42" s="67">
        <v>1266334</v>
      </c>
      <c r="L42" s="68">
        <v>16.382178713825699</v>
      </c>
      <c r="M42" s="68">
        <v>3.3231745425261119</v>
      </c>
      <c r="N42" s="69">
        <f>N41*(1+M42/100)</f>
        <v>107.27150922596498</v>
      </c>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row>
    <row r="43" spans="1:47" s="70" customFormat="1" ht="14.4">
      <c r="A43" s="53"/>
      <c r="B43" s="54" t="s">
        <v>99</v>
      </c>
      <c r="C43" s="71">
        <v>2022</v>
      </c>
      <c r="D43" s="66" t="str">
        <f t="shared" si="1"/>
        <v>Mauritius-2022</v>
      </c>
      <c r="E43" s="66" t="s">
        <v>131</v>
      </c>
      <c r="F43" s="67">
        <v>12898307089.131454</v>
      </c>
      <c r="G43" s="67"/>
      <c r="H43" s="67" t="s">
        <v>432</v>
      </c>
      <c r="I43" s="67"/>
      <c r="J43" s="67">
        <v>44.193623504273496</v>
      </c>
      <c r="K43" s="67">
        <v>1262523</v>
      </c>
      <c r="L43" s="68">
        <v>16.7763925253746</v>
      </c>
      <c r="M43" s="68">
        <v>3.0707296288677877</v>
      </c>
      <c r="N43" s="69">
        <f>N42*(1+M43/100)</f>
        <v>110.56552724310032</v>
      </c>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row>
    <row r="44" spans="1:47" s="70" customFormat="1" ht="14.4">
      <c r="A44" s="53"/>
      <c r="B44" s="54" t="s">
        <v>133</v>
      </c>
      <c r="C44" s="71">
        <v>2019</v>
      </c>
      <c r="D44" s="66" t="str">
        <f t="shared" si="1"/>
        <v>Mozambique-2019</v>
      </c>
      <c r="E44" s="66" t="s">
        <v>132</v>
      </c>
      <c r="F44" s="67">
        <v>15390031039.995747</v>
      </c>
      <c r="G44" s="67">
        <v>22.755222194886489</v>
      </c>
      <c r="H44" s="67">
        <v>3502035759.013032</v>
      </c>
      <c r="I44" s="67">
        <v>5.055876207425186</v>
      </c>
      <c r="J44" s="67">
        <v>62.548333333333296</v>
      </c>
      <c r="K44" s="67">
        <v>30285595</v>
      </c>
      <c r="L44" s="68">
        <v>23.725489590485701</v>
      </c>
      <c r="M44" s="68">
        <v>4.4507869079752762</v>
      </c>
      <c r="N44" s="69">
        <v>100</v>
      </c>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row>
    <row r="45" spans="1:47" s="70" customFormat="1" ht="14.4">
      <c r="A45" s="53"/>
      <c r="B45" s="54" t="s">
        <v>133</v>
      </c>
      <c r="C45" s="71">
        <v>2020</v>
      </c>
      <c r="D45" s="66" t="str">
        <f t="shared" si="1"/>
        <v>Mozambique-2020</v>
      </c>
      <c r="E45" s="66" t="s">
        <v>132</v>
      </c>
      <c r="F45" s="67">
        <v>14156864916.471071</v>
      </c>
      <c r="G45" s="67">
        <v>20.402276284223547</v>
      </c>
      <c r="H45" s="67">
        <v>2888322693.4427409</v>
      </c>
      <c r="I45" s="67">
        <v>3.3985776243616215</v>
      </c>
      <c r="J45" s="67">
        <v>69.465000000000003</v>
      </c>
      <c r="K45" s="67">
        <v>31178239</v>
      </c>
      <c r="L45" s="68">
        <v>24.215823566122001</v>
      </c>
      <c r="M45" s="68">
        <v>3.8000691948682865</v>
      </c>
      <c r="N45" s="69">
        <f>N44*(1+M45/100)</f>
        <v>103.80006919486829</v>
      </c>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row>
    <row r="46" spans="1:47" s="70" customFormat="1" ht="14.4">
      <c r="A46" s="53"/>
      <c r="B46" s="54" t="s">
        <v>133</v>
      </c>
      <c r="C46" s="71">
        <v>2021</v>
      </c>
      <c r="D46" s="66" t="str">
        <f t="shared" si="1"/>
        <v>Mozambique-2021</v>
      </c>
      <c r="E46" s="66" t="s">
        <v>132</v>
      </c>
      <c r="F46" s="67">
        <v>15776757419.519743</v>
      </c>
      <c r="G46" s="67">
        <v>19.020625068464611</v>
      </c>
      <c r="H46" s="67">
        <v>3000837876.7280226</v>
      </c>
      <c r="I46" s="67">
        <v>2.6363804506516857</v>
      </c>
      <c r="J46" s="67">
        <v>65.465000000000003</v>
      </c>
      <c r="K46" s="67">
        <v>32077072</v>
      </c>
      <c r="L46" s="68">
        <v>23.7856069043542</v>
      </c>
      <c r="M46" s="68">
        <v>3.5363493735827602</v>
      </c>
      <c r="N46" s="69">
        <f>N45*(1+M46/100)</f>
        <v>107.47080229161948</v>
      </c>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row>
    <row r="47" spans="1:47" s="70" customFormat="1" ht="14.4">
      <c r="A47" s="53"/>
      <c r="B47" s="54" t="s">
        <v>133</v>
      </c>
      <c r="C47" s="71">
        <v>2022</v>
      </c>
      <c r="D47" s="66" t="str">
        <f t="shared" si="1"/>
        <v>Mozambique-2022</v>
      </c>
      <c r="E47" s="66" t="s">
        <v>132</v>
      </c>
      <c r="F47" s="67">
        <v>17851491427.676495</v>
      </c>
      <c r="G47" s="67"/>
      <c r="H47" s="67" t="s">
        <v>432</v>
      </c>
      <c r="I47" s="67">
        <v>5.9647681555839256</v>
      </c>
      <c r="J47" s="67">
        <v>63.850833333333298</v>
      </c>
      <c r="K47" s="67">
        <v>32969518</v>
      </c>
      <c r="L47" s="68">
        <v>23.554318307871402</v>
      </c>
      <c r="M47" s="68">
        <v>2.6362778445390487</v>
      </c>
      <c r="N47" s="69">
        <f>N46*(1+M47/100)</f>
        <v>110.30403124178181</v>
      </c>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row>
    <row r="48" spans="1:47" s="70" customFormat="1" ht="14.4">
      <c r="A48" s="53"/>
      <c r="B48" s="54" t="s">
        <v>128</v>
      </c>
      <c r="C48" s="71">
        <v>2019</v>
      </c>
      <c r="D48" s="66" t="str">
        <f t="shared" si="1"/>
        <v>Namibia-2019</v>
      </c>
      <c r="E48" s="66" t="s">
        <v>127</v>
      </c>
      <c r="F48" s="67">
        <v>12541928102.765705</v>
      </c>
      <c r="G48" s="67">
        <v>25.554232326800573</v>
      </c>
      <c r="H48" s="67">
        <v>3204993445.6410398</v>
      </c>
      <c r="I48" s="67">
        <v>0.92631863606742115</v>
      </c>
      <c r="J48" s="67">
        <v>14.4486904166667</v>
      </c>
      <c r="K48" s="67">
        <v>2446644</v>
      </c>
      <c r="L48" s="68">
        <v>7.0983671234809496</v>
      </c>
      <c r="M48" s="68">
        <v>1.8029657063290498</v>
      </c>
      <c r="N48" s="67">
        <v>100</v>
      </c>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row>
    <row r="49" spans="1:47" s="70" customFormat="1" ht="14.4">
      <c r="A49" s="53"/>
      <c r="B49" s="54" t="s">
        <v>128</v>
      </c>
      <c r="C49" s="71">
        <v>2020</v>
      </c>
      <c r="D49" s="66" t="str">
        <f t="shared" si="1"/>
        <v>Namibia-2020</v>
      </c>
      <c r="E49" s="66" t="s">
        <v>127</v>
      </c>
      <c r="F49" s="67">
        <v>10583748757.334488</v>
      </c>
      <c r="G49" s="67">
        <v>26.476004651189065</v>
      </c>
      <c r="H49" s="67">
        <v>2802153813.262044</v>
      </c>
      <c r="I49" s="67">
        <v>4.631530899011409</v>
      </c>
      <c r="J49" s="67">
        <v>16.463266666666701</v>
      </c>
      <c r="K49" s="67">
        <v>2489098</v>
      </c>
      <c r="L49" s="68">
        <v>7.3314610696368101</v>
      </c>
      <c r="M49" s="68">
        <v>3.4631057967540353</v>
      </c>
      <c r="N49" s="69">
        <f>N48*(1+M49/100)</f>
        <v>103.46310579675404</v>
      </c>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row>
    <row r="50" spans="1:47" s="70" customFormat="1" ht="14.4">
      <c r="A50" s="53"/>
      <c r="B50" s="54" t="s">
        <v>128</v>
      </c>
      <c r="C50" s="71">
        <v>2021</v>
      </c>
      <c r="D50" s="66" t="str">
        <f t="shared" si="1"/>
        <v>Namibia-2021</v>
      </c>
      <c r="E50" s="66" t="s">
        <v>127</v>
      </c>
      <c r="F50" s="67">
        <v>12446290854.897345</v>
      </c>
      <c r="G50" s="67">
        <v>25.00743067955359</v>
      </c>
      <c r="H50" s="67">
        <v>3112497557.7140713</v>
      </c>
      <c r="I50" s="67">
        <v>1.9708654642874421</v>
      </c>
      <c r="J50" s="67">
        <v>14.778675</v>
      </c>
      <c r="K50" s="67">
        <v>2530151</v>
      </c>
      <c r="L50" s="68">
        <v>7.1545167316591796</v>
      </c>
      <c r="M50" s="68">
        <v>1.7332950512708591</v>
      </c>
      <c r="N50" s="69">
        <f>N49*(1+M50/100)</f>
        <v>105.25642668942031</v>
      </c>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row>
    <row r="51" spans="1:47" s="70" customFormat="1" ht="14.4">
      <c r="A51" s="53"/>
      <c r="B51" s="54" t="s">
        <v>128</v>
      </c>
      <c r="C51" s="71">
        <v>2022</v>
      </c>
      <c r="D51" s="66" t="str">
        <f t="shared" si="1"/>
        <v>Namibia-2022</v>
      </c>
      <c r="E51" s="66" t="s">
        <v>127</v>
      </c>
      <c r="F51" s="67">
        <v>12607436975.945955</v>
      </c>
      <c r="G51" s="67">
        <v>23.166306601524315</v>
      </c>
      <c r="H51" s="67">
        <v>2920677504.4415851</v>
      </c>
      <c r="I51" s="67">
        <v>7.2155816917963875</v>
      </c>
      <c r="J51" s="67">
        <v>16.355858333333298</v>
      </c>
      <c r="K51" s="67">
        <v>2567012</v>
      </c>
      <c r="L51" s="68">
        <v>7.1685780829511696</v>
      </c>
      <c r="M51" s="68">
        <v>1.7329988681207678</v>
      </c>
      <c r="N51" s="69">
        <f>N50*(1+M51/100)</f>
        <v>107.08051937257233</v>
      </c>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row>
    <row r="52" spans="1:47" s="70" customFormat="1" ht="14.4">
      <c r="A52" s="53"/>
      <c r="B52" s="54" t="s">
        <v>125</v>
      </c>
      <c r="C52" s="71">
        <v>2019</v>
      </c>
      <c r="D52" s="66" t="str">
        <f t="shared" si="1"/>
        <v>Seychelles-2019</v>
      </c>
      <c r="E52" s="66" t="s">
        <v>124</v>
      </c>
      <c r="F52" s="67">
        <v>1645090567.0461226</v>
      </c>
      <c r="G52" s="67">
        <v>21.820438608264158</v>
      </c>
      <c r="H52" s="67">
        <v>358965977.2326439</v>
      </c>
      <c r="I52" s="67">
        <v>-0.34327111316142123</v>
      </c>
      <c r="J52" s="67">
        <v>14.033250000000001</v>
      </c>
      <c r="K52" s="67">
        <v>97625</v>
      </c>
      <c r="L52" s="68">
        <v>7.7715150500805299</v>
      </c>
      <c r="M52" s="68">
        <v>1.0915368456082677</v>
      </c>
      <c r="N52" s="67">
        <v>100</v>
      </c>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row>
    <row r="53" spans="1:47" s="70" customFormat="1" ht="14.4">
      <c r="A53" s="53"/>
      <c r="B53" s="54" t="s">
        <v>125</v>
      </c>
      <c r="C53" s="71">
        <v>2020</v>
      </c>
      <c r="D53" s="66" t="str">
        <f t="shared" si="1"/>
        <v>Seychelles-2020</v>
      </c>
      <c r="E53" s="66" t="s">
        <v>124</v>
      </c>
      <c r="F53" s="67">
        <v>1183515397.6489053</v>
      </c>
      <c r="G53" s="67">
        <v>26.582748014127127</v>
      </c>
      <c r="H53" s="67">
        <v>314610915.86540312</v>
      </c>
      <c r="I53" s="67">
        <v>-1.137041105320705</v>
      </c>
      <c r="J53" s="67">
        <v>17.616518755411299</v>
      </c>
      <c r="K53" s="67">
        <v>98462</v>
      </c>
      <c r="L53" s="68">
        <v>7.5841828124332302</v>
      </c>
      <c r="M53" s="68">
        <v>3.5647418514601665</v>
      </c>
      <c r="N53" s="69">
        <f>N52*(1+M53/100)</f>
        <v>103.56474185146016</v>
      </c>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row>
    <row r="54" spans="1:47" s="70" customFormat="1" ht="14.4">
      <c r="A54" s="53"/>
      <c r="B54" s="54" t="s">
        <v>125</v>
      </c>
      <c r="C54" s="71">
        <v>2021</v>
      </c>
      <c r="D54" s="66" t="str">
        <f t="shared" si="1"/>
        <v>Seychelles-2021</v>
      </c>
      <c r="E54" s="66" t="s">
        <v>124</v>
      </c>
      <c r="F54" s="67">
        <v>1286687873.1844692</v>
      </c>
      <c r="G54" s="67">
        <v>27.49673526286136</v>
      </c>
      <c r="H54" s="67">
        <v>353797158.14887476</v>
      </c>
      <c r="I54" s="67">
        <v>-0.92767260551318032</v>
      </c>
      <c r="J54" s="67">
        <v>16.9205225709613</v>
      </c>
      <c r="K54" s="67">
        <v>99258</v>
      </c>
      <c r="L54" s="68">
        <v>7.1907604968356598</v>
      </c>
      <c r="M54" s="68">
        <v>2.6935943009676788</v>
      </c>
      <c r="N54" s="69">
        <f>N53*(1+M54/100)</f>
        <v>106.35435583578297</v>
      </c>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row>
    <row r="55" spans="1:47" s="70" customFormat="1" ht="14.4">
      <c r="A55" s="53"/>
      <c r="B55" s="54" t="s">
        <v>125</v>
      </c>
      <c r="C55" s="71">
        <v>2022</v>
      </c>
      <c r="D55" s="66" t="str">
        <f t="shared" si="1"/>
        <v>Seychelles-2022</v>
      </c>
      <c r="E55" s="66" t="s">
        <v>124</v>
      </c>
      <c r="F55" s="67">
        <v>1588406479.1551094</v>
      </c>
      <c r="G55" s="67">
        <v>26.670607766284039</v>
      </c>
      <c r="H55" s="67">
        <v>423637661.78970146</v>
      </c>
      <c r="I55" s="67">
        <v>-4.2905571590512182</v>
      </c>
      <c r="J55" s="67">
        <v>14.2727945255291</v>
      </c>
      <c r="K55" s="67">
        <v>100060</v>
      </c>
      <c r="L55" s="68">
        <v>6.4316799071910502</v>
      </c>
      <c r="M55" s="68">
        <v>2.6778326377333377</v>
      </c>
      <c r="N55" s="69">
        <f>N54*(1+M55/100)</f>
        <v>109.20234748800461</v>
      </c>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row>
    <row r="56" spans="1:47" s="70" customFormat="1" ht="14.4">
      <c r="A56" s="53"/>
      <c r="B56" s="54" t="s">
        <v>122</v>
      </c>
      <c r="C56" s="71">
        <v>2019</v>
      </c>
      <c r="D56" s="66" t="str">
        <f t="shared" si="1"/>
        <v>South Africa-2019</v>
      </c>
      <c r="E56" s="66" t="s">
        <v>121</v>
      </c>
      <c r="F56" s="67">
        <v>388531226582.35052</v>
      </c>
      <c r="G56" s="67">
        <v>19.675123451768926</v>
      </c>
      <c r="H56" s="67">
        <v>76443998478.749512</v>
      </c>
      <c r="I56" s="67">
        <v>4.6380814840783415</v>
      </c>
      <c r="J56" s="67">
        <v>14.448427054833299</v>
      </c>
      <c r="K56" s="67">
        <v>58087055</v>
      </c>
      <c r="L56" s="68">
        <v>6.6928200262444797</v>
      </c>
      <c r="M56" s="68">
        <v>4.0207489225528397</v>
      </c>
      <c r="N56" s="69">
        <v>100</v>
      </c>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row>
    <row r="57" spans="1:47" s="70" customFormat="1" ht="14.4">
      <c r="A57" s="53"/>
      <c r="B57" s="54" t="s">
        <v>122</v>
      </c>
      <c r="C57" s="71">
        <v>2020</v>
      </c>
      <c r="D57" s="66" t="str">
        <f t="shared" si="1"/>
        <v>South Africa-2020</v>
      </c>
      <c r="E57" s="66" t="s">
        <v>121</v>
      </c>
      <c r="F57" s="67">
        <v>337619569570.51062</v>
      </c>
      <c r="G57" s="67">
        <v>20.792493377740641</v>
      </c>
      <c r="H57" s="67">
        <v>70199526644.904877</v>
      </c>
      <c r="I57" s="67">
        <v>5.692615294327922</v>
      </c>
      <c r="J57" s="67">
        <v>16.459105390333299</v>
      </c>
      <c r="K57" s="67">
        <v>58801927</v>
      </c>
      <c r="L57" s="68">
        <v>6.9826984477398701</v>
      </c>
      <c r="M57" s="68">
        <v>5.2863026273351998</v>
      </c>
      <c r="N57" s="69">
        <f>N56*(1+M57/100)</f>
        <v>105.2863026273352</v>
      </c>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row>
    <row r="58" spans="1:47" s="70" customFormat="1" ht="14.4">
      <c r="A58" s="53"/>
      <c r="B58" s="54" t="s">
        <v>122</v>
      </c>
      <c r="C58" s="71">
        <v>2021</v>
      </c>
      <c r="D58" s="66" t="str">
        <f t="shared" si="1"/>
        <v>South Africa-2021</v>
      </c>
      <c r="E58" s="66" t="s">
        <v>121</v>
      </c>
      <c r="F58" s="67">
        <v>419015636064.71143</v>
      </c>
      <c r="G58" s="67">
        <v>19.647165435673898</v>
      </c>
      <c r="H58" s="67">
        <v>82324695218.975128</v>
      </c>
      <c r="I58" s="67">
        <v>6.2190171213585472</v>
      </c>
      <c r="J58" s="67">
        <v>14.778678213916701</v>
      </c>
      <c r="K58" s="67">
        <v>59392255</v>
      </c>
      <c r="L58" s="68">
        <v>7.0980528905789901</v>
      </c>
      <c r="M58" s="68">
        <v>6.2190171242592145</v>
      </c>
      <c r="N58" s="69">
        <f>N57*(1+M58/100)</f>
        <v>111.83407581722855</v>
      </c>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row>
    <row r="59" spans="1:47" s="70" customFormat="1" ht="14.4">
      <c r="A59" s="53"/>
      <c r="B59" s="54" t="s">
        <v>122</v>
      </c>
      <c r="C59" s="71">
        <v>2022</v>
      </c>
      <c r="D59" s="66" t="str">
        <f t="shared" si="1"/>
        <v>South Africa-2022</v>
      </c>
      <c r="E59" s="66" t="s">
        <v>121</v>
      </c>
      <c r="F59" s="67">
        <v>405869718462.34259</v>
      </c>
      <c r="G59" s="67">
        <v>19.586689833611111</v>
      </c>
      <c r="H59" s="67">
        <v>79496442883.769699</v>
      </c>
      <c r="I59" s="67">
        <v>5.0542926833629025</v>
      </c>
      <c r="J59" s="67">
        <v>16.355853484499999</v>
      </c>
      <c r="K59" s="67">
        <v>59893885</v>
      </c>
      <c r="L59" s="68">
        <v>6.96863703192769</v>
      </c>
      <c r="M59" s="68">
        <v>4.8111236086999325</v>
      </c>
      <c r="N59" s="69">
        <f>N58*(1+M59/100)</f>
        <v>117.21455144144261</v>
      </c>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row>
    <row r="60" spans="1:47" s="70" customFormat="1" ht="14.4">
      <c r="A60" s="53"/>
      <c r="B60" s="54" t="s">
        <v>13</v>
      </c>
      <c r="C60" s="71">
        <v>2019</v>
      </c>
      <c r="D60" s="66" t="str">
        <f t="shared" si="1"/>
        <v>Tanzania-2019</v>
      </c>
      <c r="E60" s="66" t="s">
        <v>123</v>
      </c>
      <c r="F60" s="67">
        <v>61026765850.305389</v>
      </c>
      <c r="G60" s="67">
        <v>7.7824122792322621</v>
      </c>
      <c r="H60" s="67">
        <v>4749354519.1524868</v>
      </c>
      <c r="I60" s="67">
        <v>2.2804089300173018</v>
      </c>
      <c r="J60" s="67">
        <v>2288.2066666666701</v>
      </c>
      <c r="K60" s="67">
        <v>59872579</v>
      </c>
      <c r="L60" s="68">
        <v>894.91856905317104</v>
      </c>
      <c r="M60" s="68">
        <v>1.3664640622629269</v>
      </c>
      <c r="N60" s="67">
        <v>100</v>
      </c>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row>
    <row r="61" spans="1:47" s="70" customFormat="1" ht="14.4">
      <c r="A61" s="53"/>
      <c r="B61" s="54" t="s">
        <v>13</v>
      </c>
      <c r="C61" s="71">
        <v>2020</v>
      </c>
      <c r="D61" s="66" t="str">
        <f t="shared" si="1"/>
        <v>Tanzania-2020</v>
      </c>
      <c r="E61" s="66" t="s">
        <v>123</v>
      </c>
      <c r="F61" s="67">
        <v>66068737757.265091</v>
      </c>
      <c r="G61" s="67">
        <v>7.6995842389710383</v>
      </c>
      <c r="H61" s="67">
        <v>5087018119.2454901</v>
      </c>
      <c r="I61" s="67">
        <v>6.4230139903868064</v>
      </c>
      <c r="J61" s="67">
        <v>2294.1461505050902</v>
      </c>
      <c r="K61" s="67">
        <v>61704518</v>
      </c>
      <c r="L61" s="68">
        <v>940.13142548961605</v>
      </c>
      <c r="M61" s="68">
        <v>3.4999823900257057</v>
      </c>
      <c r="N61" s="69">
        <f>N60*(1+M61/100)</f>
        <v>103.49998239002571</v>
      </c>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row>
    <row r="62" spans="1:47" s="70" customFormat="1" ht="14.4">
      <c r="A62" s="53"/>
      <c r="B62" s="54" t="s">
        <v>13</v>
      </c>
      <c r="C62" s="71">
        <v>2021</v>
      </c>
      <c r="D62" s="66" t="str">
        <f t="shared" si="1"/>
        <v>Tanzania-2021</v>
      </c>
      <c r="E62" s="66" t="s">
        <v>123</v>
      </c>
      <c r="F62" s="67">
        <v>70655628140.582611</v>
      </c>
      <c r="G62" s="67">
        <v>8.0050819845275853</v>
      </c>
      <c r="H62" s="67">
        <v>5656040959.3365803</v>
      </c>
      <c r="I62" s="67">
        <v>2.6743032738939689</v>
      </c>
      <c r="J62" s="67">
        <v>2297.76422623792</v>
      </c>
      <c r="K62" s="67">
        <v>63588334</v>
      </c>
      <c r="L62" s="68">
        <v>923.770310207075</v>
      </c>
      <c r="M62" s="68">
        <v>4.4065043710762293</v>
      </c>
      <c r="N62" s="69">
        <f>N61*(1+M62/100)</f>
        <v>108.06071363810533</v>
      </c>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row>
    <row r="63" spans="1:47" s="70" customFormat="1" ht="14.4">
      <c r="A63" s="53"/>
      <c r="B63" s="54" t="s">
        <v>13</v>
      </c>
      <c r="C63" s="71">
        <v>2022</v>
      </c>
      <c r="D63" s="66" t="str">
        <f t="shared" si="1"/>
        <v>Tanzania-2022</v>
      </c>
      <c r="E63" s="66" t="s">
        <v>123</v>
      </c>
      <c r="F63" s="67">
        <v>75709289056.445663</v>
      </c>
      <c r="G63" s="67">
        <v>8.3058807697077448</v>
      </c>
      <c r="H63" s="67">
        <v>6288323280.6217709</v>
      </c>
      <c r="I63" s="67">
        <v>2.7193723402463092</v>
      </c>
      <c r="J63" s="67">
        <v>2321.83</v>
      </c>
      <c r="K63" s="67">
        <v>65497748</v>
      </c>
      <c r="L63" s="68">
        <v>886.77035742651799</v>
      </c>
      <c r="M63" s="68">
        <v>6.6696583833510958</v>
      </c>
      <c r="N63" s="69">
        <f>N62*(1+M63/100)</f>
        <v>115.26799408437824</v>
      </c>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row>
    <row r="64" spans="1:47" s="70" customFormat="1" ht="14.4">
      <c r="A64" s="53"/>
      <c r="B64" s="54" t="s">
        <v>120</v>
      </c>
      <c r="C64" s="71">
        <v>2019</v>
      </c>
      <c r="D64" s="66" t="str">
        <f t="shared" si="1"/>
        <v>Zambia-2019</v>
      </c>
      <c r="E64" s="66" t="s">
        <v>119</v>
      </c>
      <c r="F64" s="67">
        <v>23308667781.225754</v>
      </c>
      <c r="G64" s="67">
        <v>17.684248625959484</v>
      </c>
      <c r="H64" s="67">
        <v>4121962761.8308764</v>
      </c>
      <c r="I64" s="67">
        <v>7.6334704807674285</v>
      </c>
      <c r="J64" s="67">
        <v>12.89</v>
      </c>
      <c r="K64" s="67">
        <v>18380477</v>
      </c>
      <c r="L64" s="68">
        <v>4.6498692406254696</v>
      </c>
      <c r="M64" s="68">
        <v>7.63330490578298</v>
      </c>
      <c r="N64" s="69">
        <v>100</v>
      </c>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row>
    <row r="65" spans="1:47" s="70" customFormat="1" ht="14.4">
      <c r="A65" s="53"/>
      <c r="B65" s="54" t="s">
        <v>120</v>
      </c>
      <c r="C65" s="71">
        <v>2020</v>
      </c>
      <c r="D65" s="66" t="str">
        <f t="shared" si="1"/>
        <v>Zambia-2020</v>
      </c>
      <c r="E65" s="66" t="s">
        <v>119</v>
      </c>
      <c r="F65" s="67">
        <v>18110638619.372303</v>
      </c>
      <c r="G65" s="67">
        <v>14.711644216686956</v>
      </c>
      <c r="H65" s="67">
        <v>2664372719.05196</v>
      </c>
      <c r="I65" s="67">
        <v>13.743502162239366</v>
      </c>
      <c r="J65" s="67">
        <v>18.344092645337899</v>
      </c>
      <c r="K65" s="67">
        <v>18927715</v>
      </c>
      <c r="L65" s="68">
        <v>5.2207973059930497</v>
      </c>
      <c r="M65" s="68">
        <v>17.148597597498462</v>
      </c>
      <c r="N65" s="69">
        <f>N64*(1+M65/100)</f>
        <v>117.14859759749845</v>
      </c>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row>
    <row r="66" spans="1:47" s="70" customFormat="1" ht="14.4">
      <c r="A66" s="53"/>
      <c r="B66" s="54" t="s">
        <v>120</v>
      </c>
      <c r="C66" s="71">
        <v>2021</v>
      </c>
      <c r="D66" s="66" t="str">
        <f t="shared" si="1"/>
        <v>Zambia-2021</v>
      </c>
      <c r="E66" s="66" t="s">
        <v>119</v>
      </c>
      <c r="F66" s="67">
        <v>22147649568.612148</v>
      </c>
      <c r="G66" s="67">
        <v>17.096622444544554</v>
      </c>
      <c r="H66" s="67">
        <v>3786500027.0864201</v>
      </c>
      <c r="I66" s="67">
        <v>27.585833909168315</v>
      </c>
      <c r="J66" s="67">
        <v>20.018486585968802</v>
      </c>
      <c r="K66" s="67">
        <v>19473125</v>
      </c>
      <c r="L66" s="68">
        <v>6.37460023513328</v>
      </c>
      <c r="M66" s="68">
        <v>27.585833900501598</v>
      </c>
      <c r="N66" s="69">
        <f>N65*(1+M66/100)</f>
        <v>149.46501514751139</v>
      </c>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row>
    <row r="67" spans="1:47" s="70" customFormat="1" ht="14.4">
      <c r="A67" s="53"/>
      <c r="B67" s="54" t="s">
        <v>120</v>
      </c>
      <c r="C67" s="71">
        <v>2022</v>
      </c>
      <c r="D67" s="66" t="str">
        <f t="shared" si="1"/>
        <v>Zambia-2022</v>
      </c>
      <c r="E67" s="66" t="s">
        <v>119</v>
      </c>
      <c r="F67" s="67">
        <v>29784454055.939106</v>
      </c>
      <c r="G67" s="67"/>
      <c r="H67" s="67" t="s">
        <v>432</v>
      </c>
      <c r="I67" s="67">
        <v>8.6299109378347794</v>
      </c>
      <c r="J67" s="67">
        <v>16.9375943252989</v>
      </c>
      <c r="K67" s="67">
        <v>20017675</v>
      </c>
      <c r="L67" s="68">
        <v>6.4713842584944796</v>
      </c>
      <c r="M67" s="68">
        <v>8.7393000289782261</v>
      </c>
      <c r="N67" s="69">
        <f>N66*(1+M67/100)</f>
        <v>162.52721125961017</v>
      </c>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row>
    <row r="68" spans="1:47" s="70" customFormat="1" ht="14.4">
      <c r="A68" s="53"/>
      <c r="B68" s="54" t="s">
        <v>118</v>
      </c>
      <c r="C68" s="71">
        <v>2019</v>
      </c>
      <c r="D68" s="66" t="str">
        <f t="shared" si="1"/>
        <v>Zimbabwe-2019</v>
      </c>
      <c r="E68" s="66" t="s">
        <v>117</v>
      </c>
      <c r="F68" s="67">
        <v>21832234925.50214</v>
      </c>
      <c r="G68" s="67">
        <v>7.3391608480910184</v>
      </c>
      <c r="H68" s="67">
        <v>1602302837.9157062</v>
      </c>
      <c r="I68" s="67">
        <v>225.3946482073967</v>
      </c>
      <c r="J68" s="67">
        <v>1</v>
      </c>
      <c r="K68" s="67">
        <v>15354608</v>
      </c>
      <c r="L68" s="68">
        <v>6.0162027409991401</v>
      </c>
      <c r="M68" s="68">
        <v>-4.0352348712230111</v>
      </c>
      <c r="N68" s="67">
        <v>100</v>
      </c>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row>
    <row r="69" spans="1:47" s="70" customFormat="1" ht="14.4">
      <c r="A69" s="53"/>
      <c r="B69" s="54" t="s">
        <v>118</v>
      </c>
      <c r="C69" s="71">
        <v>2020</v>
      </c>
      <c r="D69" s="66" t="str">
        <f t="shared" si="1"/>
        <v>Zimbabwe-2020</v>
      </c>
      <c r="E69" s="66" t="s">
        <v>117</v>
      </c>
      <c r="F69" s="67">
        <v>21509698406.111595</v>
      </c>
      <c r="G69" s="67">
        <v>8.867854392356973</v>
      </c>
      <c r="H69" s="67">
        <v>1907448734.8891048</v>
      </c>
      <c r="I69" s="67">
        <v>604.94586422801774</v>
      </c>
      <c r="J69" s="67">
        <v>51.3</v>
      </c>
      <c r="K69" s="67">
        <v>15669666</v>
      </c>
      <c r="L69" s="68">
        <v>41.864675205913201</v>
      </c>
      <c r="M69" s="68">
        <v>568.97186159168166</v>
      </c>
      <c r="N69" s="69">
        <f>N68*(1+M69/100)</f>
        <v>668.97186159168166</v>
      </c>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row>
    <row r="70" spans="1:47" s="70" customFormat="1" ht="14.4">
      <c r="A70" s="53"/>
      <c r="B70" s="54" t="s">
        <v>118</v>
      </c>
      <c r="C70" s="71">
        <v>2021</v>
      </c>
      <c r="D70" s="66" t="str">
        <f t="shared" si="1"/>
        <v>Zimbabwe-2021</v>
      </c>
      <c r="E70" s="66" t="s">
        <v>117</v>
      </c>
      <c r="F70" s="67">
        <v>28371238665.511635</v>
      </c>
      <c r="G70" s="67">
        <v>14.915903765140095</v>
      </c>
      <c r="H70" s="67">
        <v>4231826656.3259325</v>
      </c>
      <c r="I70" s="67">
        <v>113.29498064657275</v>
      </c>
      <c r="J70" s="67">
        <v>88.552447259743602</v>
      </c>
      <c r="K70" s="67">
        <v>15993524</v>
      </c>
      <c r="L70" s="68">
        <v>85.4558950599436</v>
      </c>
      <c r="M70" s="68">
        <v>113.29498064657275</v>
      </c>
      <c r="N70" s="69">
        <f>N69*(1+M70/100)</f>
        <v>1426.8834027129949</v>
      </c>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row>
    <row r="71" spans="1:47" s="70" customFormat="1" ht="14.4">
      <c r="A71" s="53"/>
      <c r="B71" s="54" t="s">
        <v>118</v>
      </c>
      <c r="C71" s="71">
        <v>2022</v>
      </c>
      <c r="D71" s="66" t="str">
        <f t="shared" si="1"/>
        <v>Zimbabwe-2022</v>
      </c>
      <c r="E71" s="66" t="s">
        <v>117</v>
      </c>
      <c r="F71" s="67">
        <v>20678055597.734528</v>
      </c>
      <c r="G71" s="67"/>
      <c r="H71" s="67" t="s">
        <v>432</v>
      </c>
      <c r="I71" s="67">
        <v>183.79339989895192</v>
      </c>
      <c r="J71" s="67">
        <v>374.954362604663</v>
      </c>
      <c r="K71" s="67">
        <v>16320537</v>
      </c>
      <c r="L71" s="68">
        <v>226.64133963985901</v>
      </c>
      <c r="M71" s="68">
        <v>113.0184335866154</v>
      </c>
      <c r="N71" s="69">
        <f>N70*(1+M71/100)</f>
        <v>3039.5246735666196</v>
      </c>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row>
    <row r="72" spans="1:47" ht="14.4">
      <c r="A72" s="44"/>
      <c r="B72" s="47"/>
      <c r="C72" s="63"/>
      <c r="D72" s="58"/>
      <c r="E72" s="58"/>
      <c r="F72" s="59"/>
      <c r="G72" s="59"/>
      <c r="H72" s="59"/>
      <c r="I72" s="59"/>
      <c r="J72" s="59"/>
      <c r="K72" s="60"/>
      <c r="L72" s="60"/>
      <c r="M72" s="61"/>
      <c r="N72" s="61"/>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row>
    <row r="73" spans="1:47" ht="14.4">
      <c r="A73" s="44"/>
      <c r="B73" s="47"/>
      <c r="C73" s="63"/>
      <c r="D73" s="58"/>
      <c r="E73" s="58"/>
      <c r="F73" s="59"/>
      <c r="G73" s="59"/>
      <c r="H73" s="59"/>
      <c r="I73" s="59"/>
      <c r="J73" s="59"/>
      <c r="K73" s="60"/>
      <c r="L73" s="60"/>
      <c r="M73" s="61"/>
      <c r="N73" s="61"/>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row>
    <row r="74" spans="1:47" ht="14.4">
      <c r="A74" s="44"/>
      <c r="B74" s="47"/>
      <c r="C74" s="63"/>
      <c r="D74" s="58"/>
      <c r="E74" s="58"/>
      <c r="F74" s="59"/>
      <c r="G74" s="59"/>
      <c r="H74" s="59"/>
      <c r="I74" s="59"/>
      <c r="J74" s="59"/>
      <c r="K74" s="60"/>
      <c r="L74" s="60"/>
      <c r="M74" s="59"/>
      <c r="N74" s="59"/>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row>
    <row r="75" spans="1:47" ht="14.4">
      <c r="A75" s="44"/>
      <c r="B75" s="47"/>
      <c r="C75" s="63"/>
      <c r="D75" s="58"/>
      <c r="E75" s="58"/>
      <c r="F75" s="59"/>
      <c r="G75" s="59"/>
      <c r="H75" s="59"/>
      <c r="I75" s="59"/>
      <c r="J75" s="59"/>
      <c r="K75" s="60"/>
      <c r="L75" s="60"/>
      <c r="M75" s="61"/>
      <c r="N75" s="61"/>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row>
    <row r="76" spans="1:47" ht="14.4">
      <c r="A76" s="44"/>
      <c r="B76" s="47"/>
      <c r="C76" s="63"/>
      <c r="D76" s="58"/>
      <c r="E76" s="58"/>
      <c r="F76" s="59"/>
      <c r="G76" s="59"/>
      <c r="H76" s="59"/>
      <c r="I76" s="59"/>
      <c r="J76" s="59"/>
      <c r="K76" s="60"/>
      <c r="L76" s="60"/>
      <c r="M76" s="61"/>
      <c r="N76" s="61"/>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row>
    <row r="77" spans="1:47" ht="14.4">
      <c r="A77" s="44"/>
      <c r="B77" s="47"/>
      <c r="C77" s="63"/>
      <c r="D77" s="58"/>
      <c r="E77" s="58"/>
      <c r="F77" s="59"/>
      <c r="G77" s="59"/>
      <c r="H77" s="59"/>
      <c r="I77" s="59"/>
      <c r="J77" s="59"/>
      <c r="K77" s="60"/>
      <c r="L77" s="60"/>
      <c r="M77" s="61"/>
      <c r="N77" s="61"/>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row>
    <row r="78" spans="1:47" ht="14.4">
      <c r="A78" s="44"/>
      <c r="B78" s="47"/>
      <c r="C78" s="63"/>
      <c r="D78" s="58"/>
      <c r="E78" s="58"/>
      <c r="F78" s="59"/>
      <c r="G78" s="59"/>
      <c r="H78" s="59"/>
      <c r="I78" s="59"/>
      <c r="J78" s="59"/>
      <c r="K78" s="60"/>
      <c r="L78" s="60"/>
      <c r="M78" s="61"/>
      <c r="N78" s="61"/>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row>
    <row r="79" spans="1:47" ht="14.4">
      <c r="A79" s="44"/>
      <c r="B79" s="47"/>
      <c r="C79" s="63"/>
      <c r="D79" s="58"/>
      <c r="E79" s="58"/>
      <c r="F79" s="59"/>
      <c r="G79" s="59"/>
      <c r="H79" s="59"/>
      <c r="I79" s="59"/>
      <c r="J79" s="59"/>
      <c r="K79" s="60"/>
      <c r="L79" s="60"/>
      <c r="M79" s="61"/>
      <c r="N79" s="61"/>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row>
    <row r="80" spans="1:47" ht="14.4">
      <c r="A80" s="44"/>
      <c r="B80" s="47"/>
      <c r="C80" s="63"/>
      <c r="D80" s="58"/>
      <c r="E80" s="58"/>
      <c r="F80" s="59"/>
      <c r="G80" s="59"/>
      <c r="H80" s="59"/>
      <c r="I80" s="59"/>
      <c r="J80" s="59"/>
      <c r="K80" s="60"/>
      <c r="L80" s="60"/>
      <c r="M80" s="61"/>
      <c r="N80" s="61"/>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row>
    <row r="81" spans="1:47" ht="14.4">
      <c r="A81" s="44"/>
      <c r="B81" s="47"/>
      <c r="C81" s="63"/>
      <c r="D81" s="58"/>
      <c r="E81" s="58"/>
      <c r="F81" s="59"/>
      <c r="G81" s="59"/>
      <c r="H81" s="59"/>
      <c r="I81" s="59"/>
      <c r="J81" s="59"/>
      <c r="K81" s="60"/>
      <c r="L81" s="60"/>
      <c r="M81" s="59"/>
      <c r="N81" s="59"/>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row>
    <row r="82" spans="1:47" ht="14.4">
      <c r="A82" s="44"/>
      <c r="B82" s="47"/>
      <c r="C82" s="63"/>
      <c r="D82" s="58"/>
      <c r="E82" s="58"/>
      <c r="F82" s="59"/>
      <c r="G82" s="59"/>
      <c r="H82" s="59"/>
      <c r="I82" s="59"/>
      <c r="J82" s="59"/>
      <c r="K82" s="60"/>
      <c r="L82" s="60"/>
      <c r="M82" s="61"/>
      <c r="N82" s="61"/>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row>
    <row r="83" spans="1:47" ht="14.4">
      <c r="A83" s="44"/>
      <c r="B83" s="47"/>
      <c r="C83" s="63"/>
      <c r="D83" s="58"/>
      <c r="E83" s="58"/>
      <c r="F83" s="59"/>
      <c r="G83" s="59"/>
      <c r="H83" s="59"/>
      <c r="I83" s="59"/>
      <c r="J83" s="59"/>
      <c r="K83" s="60"/>
      <c r="L83" s="60"/>
      <c r="M83" s="61"/>
      <c r="N83" s="61"/>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row>
    <row r="84" spans="1:47" ht="14.4">
      <c r="A84" s="44"/>
      <c r="B84" s="47"/>
      <c r="C84" s="63"/>
      <c r="D84" s="58"/>
      <c r="E84" s="58"/>
      <c r="F84" s="59"/>
      <c r="G84" s="59"/>
      <c r="H84" s="59"/>
      <c r="I84" s="59"/>
      <c r="J84" s="59"/>
      <c r="K84" s="60"/>
      <c r="L84" s="60"/>
      <c r="M84" s="61"/>
      <c r="N84" s="61"/>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row>
    <row r="85" spans="1:47" ht="14.4">
      <c r="A85" s="44"/>
      <c r="B85" s="47"/>
      <c r="C85" s="63"/>
      <c r="D85" s="58"/>
      <c r="E85" s="58"/>
      <c r="F85" s="59"/>
      <c r="G85" s="59"/>
      <c r="H85" s="59"/>
      <c r="I85" s="59"/>
      <c r="J85" s="59"/>
      <c r="K85" s="60"/>
      <c r="L85" s="60"/>
      <c r="M85" s="61"/>
      <c r="N85" s="61"/>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row>
    <row r="86" spans="1:47" ht="14.4">
      <c r="A86" s="44"/>
      <c r="B86" s="47"/>
      <c r="C86" s="63"/>
      <c r="D86" s="58"/>
      <c r="E86" s="58"/>
      <c r="F86" s="59"/>
      <c r="G86" s="59"/>
      <c r="H86" s="59"/>
      <c r="I86" s="59"/>
      <c r="J86" s="59"/>
      <c r="K86" s="60"/>
      <c r="L86" s="60"/>
      <c r="M86" s="61"/>
      <c r="N86" s="61"/>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row>
    <row r="87" spans="1:47" ht="14.4">
      <c r="A87" s="44"/>
      <c r="B87" s="47"/>
      <c r="C87" s="63"/>
      <c r="D87" s="58"/>
      <c r="E87" s="58"/>
      <c r="F87" s="59"/>
      <c r="G87" s="59"/>
      <c r="H87" s="59"/>
      <c r="I87" s="59"/>
      <c r="J87" s="59"/>
      <c r="K87" s="60"/>
      <c r="L87" s="60"/>
      <c r="M87" s="61"/>
      <c r="N87" s="61"/>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row>
    <row r="88" spans="1:47" ht="14.4">
      <c r="A88" s="44"/>
      <c r="B88" s="47"/>
      <c r="C88" s="63"/>
      <c r="D88" s="58"/>
      <c r="E88" s="58"/>
      <c r="F88" s="59"/>
      <c r="G88" s="59"/>
      <c r="H88" s="59"/>
      <c r="I88" s="59"/>
      <c r="J88" s="59"/>
      <c r="K88" s="60"/>
      <c r="L88" s="60"/>
      <c r="M88" s="59"/>
      <c r="N88" s="59"/>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row>
    <row r="89" spans="1:47" ht="14.4">
      <c r="A89" s="44"/>
      <c r="B89" s="47"/>
      <c r="C89" s="63"/>
      <c r="D89" s="58"/>
      <c r="E89" s="58"/>
      <c r="F89" s="59"/>
      <c r="G89" s="59"/>
      <c r="H89" s="59"/>
      <c r="I89" s="59"/>
      <c r="J89" s="59"/>
      <c r="K89" s="60"/>
      <c r="L89" s="60"/>
      <c r="M89" s="61"/>
      <c r="N89" s="61"/>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row>
    <row r="90" spans="1:47" ht="14.4">
      <c r="A90" s="44"/>
      <c r="B90" s="47"/>
      <c r="C90" s="63"/>
      <c r="D90" s="58"/>
      <c r="E90" s="58"/>
      <c r="F90" s="59"/>
      <c r="G90" s="59"/>
      <c r="H90" s="59"/>
      <c r="I90" s="59"/>
      <c r="J90" s="59"/>
      <c r="K90" s="60"/>
      <c r="L90" s="60"/>
      <c r="M90" s="61"/>
      <c r="N90" s="61"/>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row>
    <row r="91" spans="1:47" ht="14.4">
      <c r="A91" s="44"/>
      <c r="B91" s="47"/>
      <c r="C91" s="63"/>
      <c r="D91" s="58"/>
      <c r="E91" s="58"/>
      <c r="F91" s="59"/>
      <c r="G91" s="59"/>
      <c r="H91" s="59"/>
      <c r="I91" s="59"/>
      <c r="J91" s="59"/>
      <c r="K91" s="60"/>
      <c r="L91" s="60"/>
      <c r="M91" s="61"/>
      <c r="N91" s="61"/>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row>
    <row r="92" spans="1:47" ht="14.4">
      <c r="A92" s="44"/>
      <c r="B92" s="47"/>
      <c r="C92" s="63"/>
      <c r="D92" s="58"/>
      <c r="E92" s="58"/>
      <c r="F92" s="59"/>
      <c r="G92" s="59"/>
      <c r="H92" s="59"/>
      <c r="I92" s="59"/>
      <c r="J92" s="59"/>
      <c r="K92" s="60"/>
      <c r="L92" s="60"/>
      <c r="M92" s="61"/>
      <c r="N92" s="61"/>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row>
    <row r="93" spans="1:47" ht="14.4">
      <c r="A93" s="44"/>
      <c r="B93" s="47"/>
      <c r="C93" s="63"/>
      <c r="D93" s="58"/>
      <c r="E93" s="58"/>
      <c r="F93" s="59"/>
      <c r="G93" s="59"/>
      <c r="H93" s="59"/>
      <c r="I93" s="59"/>
      <c r="J93" s="59"/>
      <c r="K93" s="60"/>
      <c r="L93" s="60"/>
      <c r="M93" s="61"/>
      <c r="N93" s="61"/>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row>
    <row r="94" spans="1:47" ht="14.4">
      <c r="A94" s="44"/>
      <c r="B94" s="47"/>
      <c r="C94" s="63"/>
      <c r="D94" s="58"/>
      <c r="E94" s="58"/>
      <c r="F94" s="59"/>
      <c r="G94" s="59"/>
      <c r="H94" s="59"/>
      <c r="I94" s="59"/>
      <c r="J94" s="59"/>
      <c r="K94" s="60"/>
      <c r="L94" s="60"/>
      <c r="M94" s="61"/>
      <c r="N94" s="61"/>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row>
    <row r="95" spans="1:47" ht="14.4">
      <c r="A95" s="44"/>
      <c r="B95" s="47"/>
      <c r="C95" s="63"/>
      <c r="D95" s="58"/>
      <c r="E95" s="58"/>
      <c r="F95" s="59"/>
      <c r="G95" s="59"/>
      <c r="H95" s="59"/>
      <c r="I95" s="59"/>
      <c r="J95" s="59"/>
      <c r="K95" s="60"/>
      <c r="L95" s="60"/>
      <c r="M95" s="59"/>
      <c r="N95" s="59"/>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row>
    <row r="96" spans="1:47" ht="14.4">
      <c r="A96" s="44"/>
      <c r="B96" s="47"/>
      <c r="C96" s="63"/>
      <c r="D96" s="58"/>
      <c r="E96" s="58"/>
      <c r="F96" s="59"/>
      <c r="G96" s="59"/>
      <c r="H96" s="59"/>
      <c r="I96" s="59"/>
      <c r="J96" s="59"/>
      <c r="K96" s="60"/>
      <c r="L96" s="60"/>
      <c r="M96" s="61"/>
      <c r="N96" s="61"/>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row>
    <row r="97" spans="1:47" ht="14.4">
      <c r="A97" s="44"/>
      <c r="B97" s="47"/>
      <c r="C97" s="63"/>
      <c r="D97" s="58"/>
      <c r="E97" s="58"/>
      <c r="F97" s="59"/>
      <c r="G97" s="59"/>
      <c r="H97" s="59"/>
      <c r="I97" s="59"/>
      <c r="J97" s="59"/>
      <c r="K97" s="60"/>
      <c r="L97" s="60"/>
      <c r="M97" s="61"/>
      <c r="N97" s="61"/>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row>
    <row r="98" spans="1:47" ht="14.4">
      <c r="A98" s="44"/>
      <c r="B98" s="47"/>
      <c r="C98" s="63"/>
      <c r="D98" s="58"/>
      <c r="E98" s="58"/>
      <c r="F98" s="59"/>
      <c r="G98" s="59"/>
      <c r="H98" s="59"/>
      <c r="I98" s="59"/>
      <c r="J98" s="59"/>
      <c r="K98" s="60"/>
      <c r="L98" s="60"/>
      <c r="M98" s="61"/>
      <c r="N98" s="61"/>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row>
    <row r="99" spans="1:47" ht="14.4">
      <c r="A99" s="44"/>
      <c r="B99" s="47"/>
      <c r="C99" s="63"/>
      <c r="D99" s="58"/>
      <c r="E99" s="58"/>
      <c r="F99" s="59"/>
      <c r="G99" s="59"/>
      <c r="H99" s="59"/>
      <c r="I99" s="59"/>
      <c r="J99" s="59"/>
      <c r="K99" s="60"/>
      <c r="L99" s="60"/>
      <c r="M99" s="61"/>
      <c r="N99" s="61"/>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row>
    <row r="100" spans="1:47" ht="14.4">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row>
    <row r="101" spans="1:47" ht="14.4">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row>
    <row r="102" spans="1:47" ht="14.4">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row>
    <row r="103" spans="1:47" ht="14.4">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row>
    <row r="104" spans="1:47" ht="14.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row>
    <row r="105" spans="1:47" ht="14.4">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row>
    <row r="106" spans="1:47" ht="14.4">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row>
    <row r="107" spans="1:47" ht="14.4">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row>
    <row r="108" spans="1:47" ht="14.4">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row>
    <row r="109" spans="1:47" ht="14.4">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row>
    <row r="110" spans="1:47" ht="14.4">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row>
    <row r="111" spans="1:47" ht="14.4">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row>
    <row r="112" spans="1:47" ht="14.4">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row>
    <row r="113" spans="1:47" ht="14.4">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row>
    <row r="114" spans="1:47" ht="14.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row>
    <row r="115" spans="1:47" ht="14.4">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row>
    <row r="116" spans="1:47" ht="14.4">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row>
    <row r="117" spans="1:47" ht="14.4">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row>
    <row r="118" spans="1:47" ht="14.4">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row>
    <row r="119" spans="1:47" ht="14.4">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row>
    <row r="120" spans="1:47" ht="14.4">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row>
    <row r="121" spans="1:47" ht="14.4">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row>
    <row r="122" spans="1:47" ht="14.4">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row>
    <row r="123" spans="1:47" ht="14.4">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row>
    <row r="124" spans="1:47" ht="14.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row>
    <row r="125" spans="1:47" ht="14.4">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row>
    <row r="126" spans="1:47" ht="14.4">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row>
    <row r="127" spans="1:47" ht="14.4">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row>
    <row r="128" spans="1:47" ht="14.4">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row>
    <row r="129" spans="1:47" ht="14.4">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row>
    <row r="130" spans="1:47" ht="14.4">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row>
    <row r="131" spans="1:47" ht="14.4">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row>
    <row r="132" spans="1:47" ht="14.4">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row>
    <row r="133" spans="1:47" ht="14.4">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row>
    <row r="134" spans="1:47" ht="14.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row>
    <row r="135" spans="1:47" ht="14.4">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row>
    <row r="136" spans="1:47" ht="14.4">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row>
    <row r="137" spans="1:47" ht="14.4">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row>
    <row r="138" spans="1:47" ht="14.4">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row>
    <row r="139" spans="1:47" ht="14.4">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row>
    <row r="140" spans="1:47" ht="14.4">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row>
    <row r="141" spans="1:47" ht="14.4">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row>
    <row r="142" spans="1:47" ht="14.4">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row>
    <row r="143" spans="1:47" ht="14.4">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row>
    <row r="144" spans="1:47" ht="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row>
    <row r="145" spans="1:47" ht="14.4">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row>
    <row r="146" spans="1:47" ht="14.4">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row>
    <row r="147" spans="1:47" ht="14.4">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row>
    <row r="148" spans="1:47" ht="14.4">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row>
    <row r="149" spans="1:47" ht="14.4">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row>
    <row r="150" spans="1:47" ht="14.4">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row>
    <row r="151" spans="1:47" ht="14.4">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row>
    <row r="152" spans="1:47" ht="14.4">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row>
    <row r="153" spans="1:47" ht="14.4">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row>
    <row r="154" spans="1:47" ht="14.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row>
    <row r="155" spans="1:47" ht="14.4">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row>
    <row r="156" spans="1:47" ht="14.4">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row>
    <row r="157" spans="1:47" ht="14.4">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row>
    <row r="158" spans="1:47" ht="14.4">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row>
    <row r="159" spans="1:47" ht="14.4">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row>
    <row r="160" spans="1:47" ht="14.4">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row>
    <row r="161" spans="1:47" ht="14.4">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row>
    <row r="162" spans="1:47" ht="14.4">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row>
    <row r="163" spans="1:47" ht="14.4">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row>
    <row r="164" spans="1:47" ht="14.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row>
    <row r="165" spans="1:47" ht="14.4">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row>
    <row r="166" spans="1:47" ht="14.4">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row>
    <row r="167" spans="1:47" ht="14.4">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row>
    <row r="168" spans="1:47" ht="14.4">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row>
    <row r="169" spans="1:47" ht="14.4">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row>
    <row r="170" spans="1:47" ht="14.4">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row>
    <row r="171" spans="1:47" ht="14.4">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row>
    <row r="172" spans="1:47" ht="14.4">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row>
    <row r="173" spans="1:47" ht="14.4">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row>
    <row r="174" spans="1:47" ht="14.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row>
    <row r="175" spans="1:47" ht="14.4">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row>
    <row r="176" spans="1:47" ht="14.4">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row>
    <row r="177" spans="1:47" ht="14.4">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row>
    <row r="178" spans="1:47" ht="14.4">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row>
    <row r="179" spans="1:47" ht="14.4">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row>
    <row r="180" spans="1:47" ht="14.4">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row>
    <row r="181" spans="1:47" ht="14.4">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row>
    <row r="182" spans="1:47" ht="14.4">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row>
    <row r="183" spans="1:47" ht="14.4">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row>
    <row r="184" spans="1:47" ht="14.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row>
    <row r="185" spans="1:47" ht="14.4">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row>
    <row r="186" spans="1:47" ht="14.4">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row>
    <row r="187" spans="1:47" ht="14.4">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row>
    <row r="188" spans="1:47" ht="14.4">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row>
    <row r="189" spans="1:47" ht="14.4">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row>
    <row r="190" spans="1:47" ht="14.4">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row>
    <row r="191" spans="1:47" ht="14.4">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row>
    <row r="192" spans="1:47" ht="14.4">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row>
    <row r="193" spans="1:47" ht="14.4">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row>
    <row r="194" spans="1:47" ht="14.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row>
    <row r="195" spans="1:47" ht="14.4">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row>
    <row r="196" spans="1:47" ht="14.4">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row>
    <row r="197" spans="1:47" ht="14.4">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row>
    <row r="198" spans="1:47" ht="14.4">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row>
    <row r="199" spans="1:47" ht="14.4">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row>
    <row r="200" spans="1:47" ht="14.4">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row>
    <row r="201" spans="1:47" ht="14.4">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row>
    <row r="202" spans="1:47" ht="14.4">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row>
    <row r="203" spans="1:47" ht="14.4">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row>
    <row r="204" spans="1:47" ht="14.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row>
    <row r="205" spans="1:47" ht="14.4">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row>
    <row r="206" spans="1:47" ht="14.4">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row>
    <row r="207" spans="1:47" ht="14.4">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row>
    <row r="208" spans="1:47" ht="14.4">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row>
    <row r="209" spans="1:47" ht="14.4">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row>
    <row r="210" spans="1:47" ht="14.4">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row>
    <row r="211" spans="1:47" ht="14.4">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row>
    <row r="212" spans="1:47" ht="14.4">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row>
    <row r="213" spans="1:47" ht="14.4">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row>
    <row r="214" spans="1:47" ht="14.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row>
    <row r="215" spans="1:47" ht="14.4">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row>
    <row r="216" spans="1:47" ht="14.4">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row>
    <row r="217" spans="1:47" ht="14.4">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row>
    <row r="218" spans="1:47" ht="14.4">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row>
    <row r="219" spans="1:47" ht="14.4">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row>
    <row r="220" spans="1:47" ht="14.4">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row>
    <row r="221" spans="1:47" ht="14.4">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row>
    <row r="222" spans="1:47" ht="14.4">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row>
    <row r="223" spans="1:47" ht="14.4">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row>
    <row r="224" spans="1:47" ht="14.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row>
    <row r="225" spans="1:47" ht="14.4">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row>
    <row r="226" spans="1:47" ht="14.4">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row>
    <row r="227" spans="1:47" ht="14.4">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row>
    <row r="228" spans="1:47" ht="14.4">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row>
    <row r="229" spans="1:47" ht="14.4">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row>
    <row r="230" spans="1:47" ht="14.4">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row>
    <row r="231" spans="1:47" ht="14.4">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row>
    <row r="232" spans="1:47" ht="14.4">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row>
    <row r="233" spans="1:47" ht="14.4">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row>
    <row r="234" spans="1:47" ht="14.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row>
    <row r="235" spans="1:47" ht="14.4">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row>
    <row r="236" spans="1:47" ht="14.4">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row>
    <row r="237" spans="1:47" ht="14.4">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row>
    <row r="238" spans="1:47" ht="14.4">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row>
    <row r="239" spans="1:47" ht="14.4">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row>
    <row r="240" spans="1:47" ht="14.4">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row>
    <row r="241" spans="1:47" ht="14.4">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row>
    <row r="242" spans="1:47" ht="14.4">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row>
    <row r="243" spans="1:47" ht="14.4">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row>
    <row r="244" spans="1:47" ht="1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row>
    <row r="245" spans="1:47" ht="14.4">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row>
    <row r="246" spans="1:47" ht="14.4">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row>
    <row r="247" spans="1:47" ht="14.4">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row>
    <row r="248" spans="1:47" ht="14.4">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row>
    <row r="249" spans="1:47" ht="14.4">
      <c r="A249" s="44"/>
    </row>
    <row r="250" spans="1:47" ht="14.4">
      <c r="A250" s="44"/>
    </row>
    <row r="251" spans="1:47" ht="14.4">
      <c r="A251" s="44"/>
    </row>
    <row r="252" spans="1:47" ht="14.4">
      <c r="A252" s="44"/>
    </row>
    <row r="253" spans="1:47" ht="14.4">
      <c r="A253" s="44"/>
    </row>
    <row r="254" spans="1:47" ht="14.4">
      <c r="A254" s="44"/>
    </row>
    <row r="255" spans="1:47" ht="14.4">
      <c r="A255" s="44"/>
    </row>
    <row r="256" spans="1:47" ht="14.4">
      <c r="A256" s="44"/>
    </row>
    <row r="257" spans="1:1" ht="14.4">
      <c r="A257" s="44"/>
    </row>
    <row r="258" spans="1:1" ht="14.4">
      <c r="A258" s="44"/>
    </row>
    <row r="259" spans="1:1" ht="14.4">
      <c r="A259" s="44"/>
    </row>
    <row r="260" spans="1:1" ht="14.4">
      <c r="A260" s="44"/>
    </row>
    <row r="261" spans="1:1" ht="14.4">
      <c r="A261" s="44"/>
    </row>
  </sheetData>
  <sheetProtection sort="0" autoFilter="0" pivotTables="0"/>
  <autoFilter ref="B7:M7" xr:uid="{349273EA-5D71-4D1C-974E-51D54487DAF8}">
    <sortState xmlns:xlrd2="http://schemas.microsoft.com/office/spreadsheetml/2017/richdata2" ref="B8:M75">
      <sortCondition ref="B7"/>
    </sortState>
  </autoFilter>
  <mergeCells count="1">
    <mergeCell ref="B3:I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FED84-8266-4143-B692-2E73459A73EA}">
  <sheetPr codeName="Sheet2">
    <tabColor theme="8" tint="0.59999389629810485"/>
  </sheetPr>
  <dimension ref="A1:B1007"/>
  <sheetViews>
    <sheetView workbookViewId="0"/>
  </sheetViews>
  <sheetFormatPr defaultRowHeight="14.4"/>
  <cols>
    <col min="1" max="1" width="31.77734375" customWidth="1"/>
    <col min="2" max="2" width="16.77734375" customWidth="1"/>
  </cols>
  <sheetData>
    <row r="1" spans="1:2">
      <c r="A1" s="9" t="s">
        <v>236</v>
      </c>
      <c r="B1" s="9" t="s">
        <v>230</v>
      </c>
    </row>
    <row r="2" spans="1:2">
      <c r="A2" s="2" t="s">
        <v>14</v>
      </c>
      <c r="B2" s="2" t="s">
        <v>187</v>
      </c>
    </row>
    <row r="3" spans="1:2">
      <c r="A3" s="2" t="s">
        <v>15</v>
      </c>
      <c r="B3" s="2" t="s">
        <v>187</v>
      </c>
    </row>
    <row r="4" spans="1:2">
      <c r="A4" s="2" t="s">
        <v>16</v>
      </c>
      <c r="B4" s="2" t="s">
        <v>187</v>
      </c>
    </row>
    <row r="5" spans="1:2">
      <c r="A5" s="2" t="s">
        <v>17</v>
      </c>
      <c r="B5" s="2" t="s">
        <v>187</v>
      </c>
    </row>
    <row r="6" spans="1:2">
      <c r="A6" s="2" t="s">
        <v>100</v>
      </c>
      <c r="B6" s="2" t="s">
        <v>187</v>
      </c>
    </row>
    <row r="7" spans="1:2">
      <c r="A7" s="2" t="s">
        <v>18</v>
      </c>
      <c r="B7" s="2" t="s">
        <v>187</v>
      </c>
    </row>
    <row r="8" spans="1:2">
      <c r="A8" s="2" t="s">
        <v>19</v>
      </c>
      <c r="B8" s="2" t="s">
        <v>187</v>
      </c>
    </row>
    <row r="9" spans="1:2">
      <c r="A9" s="2" t="s">
        <v>20</v>
      </c>
      <c r="B9" s="2" t="s">
        <v>187</v>
      </c>
    </row>
    <row r="10" spans="1:2">
      <c r="A10" s="2" t="s">
        <v>21</v>
      </c>
      <c r="B10" s="2" t="s">
        <v>187</v>
      </c>
    </row>
    <row r="11" spans="1:2">
      <c r="A11" s="2" t="s">
        <v>22</v>
      </c>
      <c r="B11" s="2" t="s">
        <v>187</v>
      </c>
    </row>
    <row r="12" spans="1:2">
      <c r="A12" s="2" t="s">
        <v>23</v>
      </c>
      <c r="B12" s="2" t="s">
        <v>187</v>
      </c>
    </row>
    <row r="13" spans="1:2">
      <c r="A13" s="2" t="s">
        <v>24</v>
      </c>
      <c r="B13" s="2" t="s">
        <v>187</v>
      </c>
    </row>
    <row r="14" spans="1:2">
      <c r="A14" s="2" t="s">
        <v>101</v>
      </c>
      <c r="B14" s="2" t="s">
        <v>187</v>
      </c>
    </row>
    <row r="15" spans="1:2">
      <c r="A15" s="2" t="s">
        <v>102</v>
      </c>
      <c r="B15" s="2" t="s">
        <v>187</v>
      </c>
    </row>
    <row r="16" spans="1:2">
      <c r="A16" s="2" t="s">
        <v>25</v>
      </c>
      <c r="B16" s="2" t="s">
        <v>187</v>
      </c>
    </row>
    <row r="17" spans="1:2">
      <c r="A17" s="2" t="s">
        <v>26</v>
      </c>
      <c r="B17" s="2" t="s">
        <v>187</v>
      </c>
    </row>
    <row r="18" spans="1:2">
      <c r="A18" s="2" t="s">
        <v>90</v>
      </c>
      <c r="B18" s="2" t="s">
        <v>187</v>
      </c>
    </row>
    <row r="19" spans="1:2">
      <c r="A19" s="2" t="s">
        <v>27</v>
      </c>
      <c r="B19" s="2" t="s">
        <v>187</v>
      </c>
    </row>
    <row r="20" spans="1:2">
      <c r="A20" s="2" t="s">
        <v>28</v>
      </c>
      <c r="B20" s="2" t="s">
        <v>187</v>
      </c>
    </row>
    <row r="21" spans="1:2">
      <c r="A21" s="2" t="s">
        <v>6</v>
      </c>
      <c r="B21" s="2" t="s">
        <v>187</v>
      </c>
    </row>
    <row r="22" spans="1:2">
      <c r="A22" s="2" t="s">
        <v>29</v>
      </c>
      <c r="B22" s="2" t="s">
        <v>187</v>
      </c>
    </row>
    <row r="23" spans="1:2">
      <c r="A23" s="2" t="s">
        <v>30</v>
      </c>
      <c r="B23" s="2" t="s">
        <v>187</v>
      </c>
    </row>
    <row r="24" spans="1:2">
      <c r="A24" s="2" t="s">
        <v>31</v>
      </c>
      <c r="B24" s="2" t="s">
        <v>187</v>
      </c>
    </row>
    <row r="25" spans="1:2">
      <c r="A25" s="2" t="s">
        <v>32</v>
      </c>
      <c r="B25" s="2" t="s">
        <v>187</v>
      </c>
    </row>
    <row r="26" spans="1:2">
      <c r="A26" s="2" t="s">
        <v>33</v>
      </c>
      <c r="B26" s="2" t="s">
        <v>187</v>
      </c>
    </row>
    <row r="27" spans="1:2">
      <c r="A27" s="2" t="s">
        <v>34</v>
      </c>
      <c r="B27" s="2" t="s">
        <v>187</v>
      </c>
    </row>
    <row r="28" spans="1:2">
      <c r="A28" s="2" t="s">
        <v>35</v>
      </c>
      <c r="B28" s="2" t="s">
        <v>232</v>
      </c>
    </row>
    <row r="29" spans="1:2">
      <c r="A29" s="2" t="s">
        <v>36</v>
      </c>
      <c r="B29" s="2" t="s">
        <v>232</v>
      </c>
    </row>
    <row r="30" spans="1:2">
      <c r="A30" s="2" t="s">
        <v>37</v>
      </c>
      <c r="B30" s="2" t="s">
        <v>232</v>
      </c>
    </row>
    <row r="31" spans="1:2">
      <c r="A31" s="2" t="s">
        <v>38</v>
      </c>
      <c r="B31" s="2" t="s">
        <v>232</v>
      </c>
    </row>
    <row r="32" spans="1:2">
      <c r="A32" s="2" t="s">
        <v>39</v>
      </c>
      <c r="B32" s="2" t="s">
        <v>232</v>
      </c>
    </row>
    <row r="33" spans="1:2">
      <c r="A33" s="2" t="s">
        <v>103</v>
      </c>
      <c r="B33" s="2" t="s">
        <v>232</v>
      </c>
    </row>
    <row r="34" spans="1:2">
      <c r="A34" s="2" t="s">
        <v>40</v>
      </c>
      <c r="B34" s="2" t="s">
        <v>232</v>
      </c>
    </row>
    <row r="35" spans="1:2">
      <c r="A35" s="2" t="s">
        <v>41</v>
      </c>
      <c r="B35" s="2" t="s">
        <v>232</v>
      </c>
    </row>
    <row r="36" spans="1:2">
      <c r="A36" s="2" t="s">
        <v>42</v>
      </c>
      <c r="B36" s="2" t="s">
        <v>232</v>
      </c>
    </row>
    <row r="37" spans="1:2">
      <c r="A37" s="2" t="s">
        <v>43</v>
      </c>
      <c r="B37" s="2" t="s">
        <v>232</v>
      </c>
    </row>
    <row r="38" spans="1:2">
      <c r="A38" s="2" t="s">
        <v>44</v>
      </c>
      <c r="B38" s="2" t="s">
        <v>232</v>
      </c>
    </row>
    <row r="39" spans="1:2">
      <c r="A39" s="2" t="s">
        <v>45</v>
      </c>
      <c r="B39" s="2" t="s">
        <v>232</v>
      </c>
    </row>
    <row r="40" spans="1:2">
      <c r="A40" s="2" t="s">
        <v>104</v>
      </c>
      <c r="B40" s="2" t="s">
        <v>232</v>
      </c>
    </row>
    <row r="41" spans="1:2">
      <c r="A41" s="2" t="s">
        <v>105</v>
      </c>
      <c r="B41" s="2" t="s">
        <v>232</v>
      </c>
    </row>
    <row r="42" spans="1:2">
      <c r="A42" s="2" t="s">
        <v>46</v>
      </c>
      <c r="B42" s="2" t="s">
        <v>232</v>
      </c>
    </row>
    <row r="43" spans="1:2">
      <c r="A43" s="2" t="s">
        <v>47</v>
      </c>
      <c r="B43" s="2" t="s">
        <v>232</v>
      </c>
    </row>
    <row r="44" spans="1:2">
      <c r="A44" s="2" t="s">
        <v>48</v>
      </c>
      <c r="B44" s="2" t="s">
        <v>232</v>
      </c>
    </row>
    <row r="45" spans="1:2">
      <c r="A45" s="2" t="s">
        <v>97</v>
      </c>
      <c r="B45" s="2" t="s">
        <v>232</v>
      </c>
    </row>
    <row r="46" spans="1:2">
      <c r="A46" s="2" t="s">
        <v>49</v>
      </c>
      <c r="B46" s="2" t="s">
        <v>232</v>
      </c>
    </row>
    <row r="47" spans="1:2">
      <c r="A47" s="2" t="s">
        <v>50</v>
      </c>
      <c r="B47" s="2" t="s">
        <v>232</v>
      </c>
    </row>
    <row r="48" spans="1:2">
      <c r="A48" s="2" t="s">
        <v>51</v>
      </c>
      <c r="B48" s="2" t="s">
        <v>232</v>
      </c>
    </row>
    <row r="49" spans="1:2">
      <c r="A49" s="2" t="s">
        <v>52</v>
      </c>
      <c r="B49" s="2" t="s">
        <v>232</v>
      </c>
    </row>
    <row r="50" spans="1:2">
      <c r="A50" s="2" t="s">
        <v>53</v>
      </c>
      <c r="B50" s="2" t="s">
        <v>232</v>
      </c>
    </row>
    <row r="51" spans="1:2">
      <c r="A51" s="2" t="s">
        <v>54</v>
      </c>
      <c r="B51" s="2" t="s">
        <v>232</v>
      </c>
    </row>
    <row r="52" spans="1:2">
      <c r="A52" s="2" t="s">
        <v>55</v>
      </c>
      <c r="B52" s="2" t="s">
        <v>232</v>
      </c>
    </row>
    <row r="53" spans="1:2">
      <c r="A53" s="2" t="s">
        <v>56</v>
      </c>
      <c r="B53" s="2" t="s">
        <v>232</v>
      </c>
    </row>
    <row r="54" spans="1:2">
      <c r="A54" s="2" t="s">
        <v>57</v>
      </c>
      <c r="B54" s="2" t="s">
        <v>232</v>
      </c>
    </row>
    <row r="55" spans="1:2">
      <c r="A55" s="2" t="s">
        <v>8</v>
      </c>
      <c r="B55" s="2" t="s">
        <v>232</v>
      </c>
    </row>
    <row r="56" spans="1:2">
      <c r="A56" s="2" t="s">
        <v>58</v>
      </c>
      <c r="B56" s="2" t="s">
        <v>232</v>
      </c>
    </row>
    <row r="57" spans="1:2">
      <c r="A57" s="2" t="s">
        <v>59</v>
      </c>
      <c r="B57" s="2" t="s">
        <v>232</v>
      </c>
    </row>
    <row r="58" spans="1:2">
      <c r="A58" s="2" t="s">
        <v>60</v>
      </c>
      <c r="B58" s="2" t="s">
        <v>232</v>
      </c>
    </row>
    <row r="59" spans="1:2">
      <c r="A59" s="2" t="s">
        <v>29</v>
      </c>
      <c r="B59" s="2" t="s">
        <v>232</v>
      </c>
    </row>
    <row r="60" spans="1:2">
      <c r="A60" s="2" t="s">
        <v>61</v>
      </c>
      <c r="B60" s="2" t="s">
        <v>232</v>
      </c>
    </row>
    <row r="61" spans="1:2">
      <c r="A61" s="2" t="s">
        <v>9</v>
      </c>
      <c r="B61" s="2" t="s">
        <v>232</v>
      </c>
    </row>
    <row r="62" spans="1:2">
      <c r="A62" s="2" t="s">
        <v>62</v>
      </c>
      <c r="B62" s="2" t="s">
        <v>232</v>
      </c>
    </row>
    <row r="63" spans="1:2">
      <c r="A63" s="2" t="s">
        <v>63</v>
      </c>
      <c r="B63" s="2" t="s">
        <v>232</v>
      </c>
    </row>
    <row r="64" spans="1:2">
      <c r="A64" s="2" t="s">
        <v>89</v>
      </c>
      <c r="B64" s="2" t="s">
        <v>232</v>
      </c>
    </row>
    <row r="65" spans="1:2">
      <c r="A65" s="2" t="s">
        <v>64</v>
      </c>
      <c r="B65" s="2" t="s">
        <v>232</v>
      </c>
    </row>
    <row r="66" spans="1:2">
      <c r="A66" s="2" t="s">
        <v>65</v>
      </c>
      <c r="B66" s="2" t="s">
        <v>232</v>
      </c>
    </row>
    <row r="67" spans="1:2">
      <c r="A67" s="2" t="s">
        <v>66</v>
      </c>
      <c r="B67" s="2" t="s">
        <v>232</v>
      </c>
    </row>
    <row r="68" spans="1:2">
      <c r="A68" s="2" t="s">
        <v>67</v>
      </c>
      <c r="B68" s="2" t="s">
        <v>232</v>
      </c>
    </row>
    <row r="69" spans="1:2">
      <c r="A69" s="2" t="s">
        <v>68</v>
      </c>
      <c r="B69" s="2" t="s">
        <v>109</v>
      </c>
    </row>
    <row r="70" spans="1:2">
      <c r="A70" s="2" t="s">
        <v>69</v>
      </c>
      <c r="B70" s="2" t="s">
        <v>109</v>
      </c>
    </row>
    <row r="71" spans="1:2">
      <c r="A71" s="2" t="s">
        <v>70</v>
      </c>
      <c r="B71" s="2" t="s">
        <v>109</v>
      </c>
    </row>
    <row r="72" spans="1:2">
      <c r="A72" s="2" t="s">
        <v>71</v>
      </c>
      <c r="B72" s="2" t="s">
        <v>109</v>
      </c>
    </row>
    <row r="73" spans="1:2">
      <c r="A73" s="2" t="s">
        <v>72</v>
      </c>
      <c r="B73" s="2" t="s">
        <v>109</v>
      </c>
    </row>
    <row r="74" spans="1:2">
      <c r="A74" s="2" t="s">
        <v>73</v>
      </c>
      <c r="B74" s="2" t="s">
        <v>109</v>
      </c>
    </row>
    <row r="75" spans="1:2">
      <c r="A75" s="2" t="s">
        <v>74</v>
      </c>
      <c r="B75" s="2" t="s">
        <v>109</v>
      </c>
    </row>
    <row r="76" spans="1:2">
      <c r="A76" s="2" t="s">
        <v>21</v>
      </c>
      <c r="B76" s="2" t="s">
        <v>109</v>
      </c>
    </row>
    <row r="77" spans="1:2">
      <c r="A77" s="2" t="s">
        <v>75</v>
      </c>
      <c r="B77" s="2" t="s">
        <v>109</v>
      </c>
    </row>
    <row r="78" spans="1:2">
      <c r="A78" s="2" t="s">
        <v>76</v>
      </c>
      <c r="B78" s="2" t="s">
        <v>109</v>
      </c>
    </row>
    <row r="79" spans="1:2">
      <c r="A79" s="2" t="s">
        <v>77</v>
      </c>
      <c r="B79" s="2" t="s">
        <v>109</v>
      </c>
    </row>
    <row r="80" spans="1:2">
      <c r="A80" s="2" t="s">
        <v>39</v>
      </c>
      <c r="B80" s="2" t="s">
        <v>231</v>
      </c>
    </row>
    <row r="81" spans="1:2">
      <c r="A81" s="2" t="s">
        <v>10</v>
      </c>
      <c r="B81" s="2" t="s">
        <v>231</v>
      </c>
    </row>
    <row r="82" spans="1:2">
      <c r="A82" s="2" t="s">
        <v>78</v>
      </c>
      <c r="B82" s="2" t="s">
        <v>231</v>
      </c>
    </row>
    <row r="83" spans="1:2">
      <c r="A83" s="2" t="s">
        <v>106</v>
      </c>
      <c r="B83" s="2" t="s">
        <v>231</v>
      </c>
    </row>
    <row r="84" spans="1:2">
      <c r="A84" s="2" t="s">
        <v>92</v>
      </c>
      <c r="B84" s="2" t="s">
        <v>231</v>
      </c>
    </row>
    <row r="85" spans="1:2">
      <c r="A85" s="2" t="s">
        <v>107</v>
      </c>
      <c r="B85" s="2" t="s">
        <v>231</v>
      </c>
    </row>
    <row r="86" spans="1:2">
      <c r="A86" s="2" t="s">
        <v>79</v>
      </c>
      <c r="B86" s="2" t="s">
        <v>231</v>
      </c>
    </row>
    <row r="87" spans="1:2">
      <c r="A87" s="2" t="s">
        <v>12</v>
      </c>
      <c r="B87" s="2" t="s">
        <v>231</v>
      </c>
    </row>
    <row r="88" spans="1:2">
      <c r="A88" s="2" t="s">
        <v>11</v>
      </c>
      <c r="B88" s="2" t="s">
        <v>231</v>
      </c>
    </row>
    <row r="89" spans="1:2">
      <c r="A89" s="2" t="s">
        <v>80</v>
      </c>
      <c r="B89" s="2" t="s">
        <v>231</v>
      </c>
    </row>
    <row r="90" spans="1:2">
      <c r="A90" s="2" t="s">
        <v>81</v>
      </c>
      <c r="B90" s="2" t="s">
        <v>231</v>
      </c>
    </row>
    <row r="91" spans="1:2">
      <c r="A91" s="2" t="s">
        <v>82</v>
      </c>
      <c r="B91" s="2" t="s">
        <v>231</v>
      </c>
    </row>
    <row r="92" spans="1:2">
      <c r="A92" s="2" t="s">
        <v>53</v>
      </c>
      <c r="B92" s="2" t="s">
        <v>231</v>
      </c>
    </row>
    <row r="93" spans="1:2">
      <c r="A93" s="2" t="s">
        <v>83</v>
      </c>
      <c r="B93" s="2" t="s">
        <v>231</v>
      </c>
    </row>
    <row r="94" spans="1:2">
      <c r="A94" s="2" t="s">
        <v>84</v>
      </c>
      <c r="B94" s="2" t="s">
        <v>231</v>
      </c>
    </row>
    <row r="95" spans="1:2">
      <c r="A95" s="2" t="s">
        <v>85</v>
      </c>
      <c r="B95" s="2" t="s">
        <v>229</v>
      </c>
    </row>
    <row r="96" spans="1:2">
      <c r="A96" s="2" t="s">
        <v>7</v>
      </c>
      <c r="B96" s="2" t="s">
        <v>229</v>
      </c>
    </row>
    <row r="97" spans="1:2">
      <c r="A97" s="2" t="s">
        <v>27</v>
      </c>
      <c r="B97" s="2" t="s">
        <v>229</v>
      </c>
    </row>
    <row r="98" spans="1:2">
      <c r="A98" s="2" t="s">
        <v>108</v>
      </c>
      <c r="B98" s="2" t="s">
        <v>229</v>
      </c>
    </row>
    <row r="99" spans="1:2">
      <c r="A99" s="2" t="s">
        <v>86</v>
      </c>
      <c r="B99" s="2" t="s">
        <v>229</v>
      </c>
    </row>
    <row r="100" spans="1:2">
      <c r="A100" s="2" t="s">
        <v>21</v>
      </c>
      <c r="B100" s="2" t="s">
        <v>229</v>
      </c>
    </row>
    <row r="101" spans="1:2">
      <c r="A101" s="2" t="s">
        <v>87</v>
      </c>
      <c r="B101" s="2" t="s">
        <v>229</v>
      </c>
    </row>
    <row r="102" spans="1:2">
      <c r="A102" s="2" t="s">
        <v>88</v>
      </c>
      <c r="B102" s="2" t="s">
        <v>229</v>
      </c>
    </row>
    <row r="103" spans="1:2">
      <c r="A103" s="2" t="s">
        <v>89</v>
      </c>
      <c r="B103" s="2" t="s">
        <v>229</v>
      </c>
    </row>
    <row r="104" spans="1:2">
      <c r="A104" s="2" t="s">
        <v>234</v>
      </c>
      <c r="B104" s="2" t="s">
        <v>234</v>
      </c>
    </row>
    <row r="105" spans="1:2">
      <c r="A105" s="1"/>
    </row>
    <row r="106" spans="1:2">
      <c r="A106" s="1"/>
    </row>
    <row r="107" spans="1:2">
      <c r="A107" s="1"/>
    </row>
    <row r="108" spans="1:2">
      <c r="A108" s="1"/>
    </row>
    <row r="109" spans="1:2">
      <c r="A109" s="1"/>
    </row>
    <row r="110" spans="1:2">
      <c r="A110" s="1"/>
    </row>
    <row r="111" spans="1:2">
      <c r="A111" s="1"/>
    </row>
    <row r="112" spans="1:2">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row r="223" spans="1:1">
      <c r="A223" s="1"/>
    </row>
    <row r="224" spans="1:1">
      <c r="A224" s="1"/>
    </row>
    <row r="225" spans="1:1">
      <c r="A225" s="1"/>
    </row>
    <row r="226" spans="1:1">
      <c r="A226" s="1"/>
    </row>
    <row r="227" spans="1:1">
      <c r="A227" s="1"/>
    </row>
    <row r="228" spans="1:1">
      <c r="A228" s="1"/>
    </row>
    <row r="229" spans="1:1">
      <c r="A229" s="1"/>
    </row>
    <row r="230" spans="1:1">
      <c r="A230" s="1"/>
    </row>
    <row r="231" spans="1:1">
      <c r="A231" s="1"/>
    </row>
    <row r="232" spans="1:1">
      <c r="A232" s="1"/>
    </row>
    <row r="233" spans="1:1">
      <c r="A233" s="1"/>
    </row>
    <row r="234" spans="1:1">
      <c r="A234" s="1"/>
    </row>
    <row r="235" spans="1:1">
      <c r="A235" s="1"/>
    </row>
    <row r="236" spans="1:1">
      <c r="A236" s="1"/>
    </row>
    <row r="237" spans="1:1">
      <c r="A237" s="1"/>
    </row>
    <row r="238" spans="1:1">
      <c r="A238" s="1"/>
    </row>
    <row r="239" spans="1:1">
      <c r="A239" s="1"/>
    </row>
    <row r="240" spans="1:1">
      <c r="A240" s="1"/>
    </row>
    <row r="241" spans="1:1">
      <c r="A241" s="1"/>
    </row>
    <row r="242" spans="1:1">
      <c r="A242" s="1"/>
    </row>
    <row r="243" spans="1:1">
      <c r="A243" s="1"/>
    </row>
    <row r="244" spans="1:1">
      <c r="A244" s="1"/>
    </row>
    <row r="245" spans="1:1">
      <c r="A245" s="1"/>
    </row>
    <row r="246" spans="1:1">
      <c r="A246" s="1"/>
    </row>
    <row r="247" spans="1:1">
      <c r="A247" s="1"/>
    </row>
    <row r="248" spans="1:1">
      <c r="A248" s="1"/>
    </row>
    <row r="249" spans="1:1">
      <c r="A249" s="1"/>
    </row>
    <row r="250" spans="1:1">
      <c r="A250" s="1"/>
    </row>
    <row r="251" spans="1:1">
      <c r="A251" s="1"/>
    </row>
    <row r="252" spans="1:1">
      <c r="A252" s="1"/>
    </row>
    <row r="253" spans="1:1">
      <c r="A253" s="1"/>
    </row>
    <row r="254" spans="1:1">
      <c r="A254" s="1"/>
    </row>
    <row r="255" spans="1:1">
      <c r="A255" s="1"/>
    </row>
    <row r="256" spans="1:1">
      <c r="A256" s="1"/>
    </row>
    <row r="257" spans="1:1">
      <c r="A257" s="1"/>
    </row>
    <row r="258" spans="1:1">
      <c r="A258" s="1"/>
    </row>
    <row r="259" spans="1:1">
      <c r="A259" s="1"/>
    </row>
    <row r="260" spans="1:1">
      <c r="A260" s="1"/>
    </row>
    <row r="261" spans="1:1">
      <c r="A261" s="1"/>
    </row>
    <row r="262" spans="1:1">
      <c r="A262" s="1"/>
    </row>
    <row r="263" spans="1:1">
      <c r="A263" s="1"/>
    </row>
    <row r="264" spans="1:1">
      <c r="A264" s="1"/>
    </row>
    <row r="265" spans="1:1">
      <c r="A265" s="1"/>
    </row>
    <row r="266" spans="1:1">
      <c r="A266" s="1"/>
    </row>
    <row r="267" spans="1:1">
      <c r="A267" s="1"/>
    </row>
    <row r="268" spans="1:1">
      <c r="A268" s="1"/>
    </row>
    <row r="269" spans="1:1">
      <c r="A269" s="1"/>
    </row>
    <row r="270" spans="1:1">
      <c r="A270" s="1"/>
    </row>
    <row r="271" spans="1:1">
      <c r="A271" s="1"/>
    </row>
    <row r="272" spans="1:1">
      <c r="A272" s="1"/>
    </row>
    <row r="273" spans="1:1">
      <c r="A273" s="1"/>
    </row>
    <row r="274" spans="1:1">
      <c r="A274" s="1"/>
    </row>
    <row r="275" spans="1:1">
      <c r="A275" s="1"/>
    </row>
    <row r="276" spans="1:1">
      <c r="A276" s="1"/>
    </row>
    <row r="277" spans="1:1">
      <c r="A277" s="1"/>
    </row>
    <row r="278" spans="1:1">
      <c r="A278" s="1"/>
    </row>
    <row r="279" spans="1:1">
      <c r="A279" s="1"/>
    </row>
    <row r="280" spans="1:1">
      <c r="A280" s="1"/>
    </row>
    <row r="281" spans="1:1">
      <c r="A281" s="1"/>
    </row>
    <row r="282" spans="1:1">
      <c r="A282" s="1"/>
    </row>
    <row r="283" spans="1:1">
      <c r="A283" s="1"/>
    </row>
    <row r="284" spans="1:1">
      <c r="A284" s="1"/>
    </row>
    <row r="285" spans="1:1">
      <c r="A285" s="1"/>
    </row>
    <row r="286" spans="1:1">
      <c r="A286" s="1"/>
    </row>
    <row r="287" spans="1:1">
      <c r="A287" s="1"/>
    </row>
    <row r="288" spans="1:1">
      <c r="A288" s="1"/>
    </row>
    <row r="289" spans="1:1">
      <c r="A289" s="1"/>
    </row>
    <row r="290" spans="1:1">
      <c r="A290" s="1"/>
    </row>
    <row r="291" spans="1:1">
      <c r="A291" s="1"/>
    </row>
    <row r="292" spans="1:1">
      <c r="A292" s="1"/>
    </row>
    <row r="293" spans="1:1">
      <c r="A293" s="1"/>
    </row>
    <row r="294" spans="1:1">
      <c r="A294" s="1"/>
    </row>
    <row r="295" spans="1:1">
      <c r="A295" s="1"/>
    </row>
    <row r="296" spans="1:1">
      <c r="A296" s="1"/>
    </row>
    <row r="297" spans="1:1">
      <c r="A297" s="1"/>
    </row>
    <row r="298" spans="1:1">
      <c r="A298" s="1"/>
    </row>
    <row r="299" spans="1:1">
      <c r="A299" s="1"/>
    </row>
    <row r="300" spans="1:1">
      <c r="A300" s="1"/>
    </row>
    <row r="301" spans="1:1">
      <c r="A301" s="1"/>
    </row>
    <row r="302" spans="1:1">
      <c r="A302" s="1"/>
    </row>
    <row r="303" spans="1:1">
      <c r="A303" s="1"/>
    </row>
    <row r="304" spans="1:1">
      <c r="A304" s="1"/>
    </row>
    <row r="305" spans="1:1">
      <c r="A305" s="1"/>
    </row>
    <row r="306" spans="1:1">
      <c r="A306" s="1"/>
    </row>
    <row r="307" spans="1:1">
      <c r="A307" s="1"/>
    </row>
    <row r="308" spans="1:1">
      <c r="A308" s="1"/>
    </row>
    <row r="309" spans="1:1">
      <c r="A309" s="1"/>
    </row>
    <row r="310" spans="1:1">
      <c r="A310" s="1"/>
    </row>
    <row r="311" spans="1:1">
      <c r="A311" s="1"/>
    </row>
    <row r="312" spans="1:1">
      <c r="A312" s="1"/>
    </row>
    <row r="313" spans="1:1">
      <c r="A313" s="1"/>
    </row>
    <row r="314" spans="1:1">
      <c r="A314" s="1"/>
    </row>
    <row r="315" spans="1:1">
      <c r="A315" s="1"/>
    </row>
    <row r="316" spans="1:1">
      <c r="A316" s="1"/>
    </row>
    <row r="317" spans="1:1">
      <c r="A317" s="1"/>
    </row>
    <row r="318" spans="1:1">
      <c r="A318" s="1"/>
    </row>
    <row r="319" spans="1:1">
      <c r="A319" s="1"/>
    </row>
    <row r="320" spans="1:1">
      <c r="A320" s="1"/>
    </row>
    <row r="321" spans="1:1">
      <c r="A321" s="1"/>
    </row>
    <row r="322" spans="1:1">
      <c r="A322" s="1"/>
    </row>
    <row r="323" spans="1:1">
      <c r="A323" s="1"/>
    </row>
    <row r="324" spans="1:1">
      <c r="A324" s="1"/>
    </row>
    <row r="325" spans="1:1">
      <c r="A325" s="1"/>
    </row>
    <row r="326" spans="1:1">
      <c r="A326" s="1"/>
    </row>
    <row r="327" spans="1:1">
      <c r="A327" s="1"/>
    </row>
    <row r="328" spans="1:1">
      <c r="A328" s="1"/>
    </row>
    <row r="329" spans="1:1">
      <c r="A329" s="1"/>
    </row>
    <row r="330" spans="1:1">
      <c r="A330" s="1"/>
    </row>
    <row r="331" spans="1:1">
      <c r="A331" s="1"/>
    </row>
    <row r="332" spans="1:1">
      <c r="A332" s="1"/>
    </row>
    <row r="333" spans="1:1">
      <c r="A333" s="1"/>
    </row>
    <row r="334" spans="1:1">
      <c r="A334" s="1"/>
    </row>
    <row r="335" spans="1:1">
      <c r="A335" s="1"/>
    </row>
    <row r="336" spans="1:1">
      <c r="A336" s="1"/>
    </row>
    <row r="337" spans="1:1">
      <c r="A337" s="1"/>
    </row>
    <row r="338" spans="1:1">
      <c r="A338" s="1"/>
    </row>
    <row r="339" spans="1:1">
      <c r="A339" s="1"/>
    </row>
    <row r="340" spans="1:1">
      <c r="A340" s="1"/>
    </row>
    <row r="341" spans="1:1">
      <c r="A341" s="1"/>
    </row>
    <row r="342" spans="1:1">
      <c r="A342" s="1"/>
    </row>
    <row r="343" spans="1:1">
      <c r="A343" s="1"/>
    </row>
    <row r="344" spans="1:1">
      <c r="A344" s="1"/>
    </row>
    <row r="345" spans="1:1">
      <c r="A345" s="1"/>
    </row>
    <row r="346" spans="1:1">
      <c r="A346" s="1"/>
    </row>
    <row r="347" spans="1:1">
      <c r="A347" s="1"/>
    </row>
    <row r="348" spans="1:1">
      <c r="A348" s="1"/>
    </row>
    <row r="349" spans="1:1">
      <c r="A349" s="1"/>
    </row>
    <row r="350" spans="1:1">
      <c r="A350" s="1"/>
    </row>
    <row r="351" spans="1:1">
      <c r="A351" s="1"/>
    </row>
    <row r="352" spans="1:1">
      <c r="A352" s="1"/>
    </row>
    <row r="353" spans="1:1">
      <c r="A353" s="1"/>
    </row>
    <row r="354" spans="1:1">
      <c r="A354" s="1"/>
    </row>
    <row r="355" spans="1:1">
      <c r="A355" s="1"/>
    </row>
    <row r="356" spans="1:1">
      <c r="A356" s="1"/>
    </row>
    <row r="357" spans="1:1">
      <c r="A357" s="1"/>
    </row>
    <row r="358" spans="1:1">
      <c r="A358" s="1"/>
    </row>
    <row r="359" spans="1:1">
      <c r="A359" s="1"/>
    </row>
    <row r="360" spans="1:1">
      <c r="A360" s="1"/>
    </row>
    <row r="361" spans="1:1">
      <c r="A361" s="1"/>
    </row>
    <row r="362" spans="1:1">
      <c r="A362" s="1"/>
    </row>
    <row r="363" spans="1:1">
      <c r="A363" s="1"/>
    </row>
    <row r="364" spans="1:1">
      <c r="A364" s="1"/>
    </row>
    <row r="365" spans="1:1">
      <c r="A365" s="1"/>
    </row>
    <row r="366" spans="1:1">
      <c r="A366" s="1"/>
    </row>
    <row r="367" spans="1:1">
      <c r="A367" s="1"/>
    </row>
    <row r="368" spans="1:1">
      <c r="A368" s="1"/>
    </row>
    <row r="369" spans="1:1">
      <c r="A369" s="1"/>
    </row>
    <row r="370" spans="1:1">
      <c r="A370" s="1"/>
    </row>
    <row r="371" spans="1:1">
      <c r="A371" s="1"/>
    </row>
    <row r="372" spans="1:1">
      <c r="A372" s="1"/>
    </row>
    <row r="373" spans="1:1">
      <c r="A373" s="1"/>
    </row>
    <row r="374" spans="1:1">
      <c r="A374" s="1"/>
    </row>
    <row r="375" spans="1:1">
      <c r="A375" s="1"/>
    </row>
    <row r="376" spans="1:1">
      <c r="A376" s="1"/>
    </row>
    <row r="377" spans="1:1">
      <c r="A377" s="1"/>
    </row>
    <row r="378" spans="1:1">
      <c r="A378" s="1"/>
    </row>
    <row r="379" spans="1:1">
      <c r="A379" s="1"/>
    </row>
    <row r="380" spans="1:1">
      <c r="A380" s="1"/>
    </row>
    <row r="381" spans="1:1">
      <c r="A381" s="1"/>
    </row>
    <row r="382" spans="1:1">
      <c r="A382" s="1"/>
    </row>
    <row r="383" spans="1:1">
      <c r="A383" s="1"/>
    </row>
    <row r="384" spans="1:1">
      <c r="A384" s="1"/>
    </row>
    <row r="385" spans="1:1">
      <c r="A385" s="1"/>
    </row>
    <row r="386" spans="1:1">
      <c r="A386" s="1"/>
    </row>
    <row r="387" spans="1:1">
      <c r="A387" s="1"/>
    </row>
    <row r="388" spans="1:1">
      <c r="A388" s="1"/>
    </row>
    <row r="389" spans="1:1">
      <c r="A389" s="1"/>
    </row>
    <row r="390" spans="1:1">
      <c r="A390" s="1"/>
    </row>
    <row r="391" spans="1:1">
      <c r="A391" s="1"/>
    </row>
    <row r="392" spans="1:1">
      <c r="A392" s="1"/>
    </row>
    <row r="393" spans="1:1">
      <c r="A393" s="1"/>
    </row>
    <row r="394" spans="1:1">
      <c r="A394" s="1"/>
    </row>
    <row r="395" spans="1:1">
      <c r="A395" s="1"/>
    </row>
    <row r="396" spans="1:1">
      <c r="A396" s="1"/>
    </row>
    <row r="397" spans="1:1">
      <c r="A397" s="1"/>
    </row>
    <row r="398" spans="1:1">
      <c r="A398" s="1"/>
    </row>
    <row r="399" spans="1:1">
      <c r="A399" s="1"/>
    </row>
    <row r="400" spans="1:1">
      <c r="A400" s="1"/>
    </row>
    <row r="401" spans="1:1">
      <c r="A401" s="1"/>
    </row>
    <row r="402" spans="1:1">
      <c r="A402" s="1"/>
    </row>
    <row r="403" spans="1:1">
      <c r="A403" s="1"/>
    </row>
    <row r="404" spans="1:1">
      <c r="A404" s="1"/>
    </row>
    <row r="405" spans="1:1">
      <c r="A405" s="1"/>
    </row>
    <row r="406" spans="1:1">
      <c r="A406" s="1"/>
    </row>
    <row r="407" spans="1:1">
      <c r="A407" s="1"/>
    </row>
    <row r="408" spans="1:1">
      <c r="A408" s="1"/>
    </row>
    <row r="409" spans="1:1">
      <c r="A409" s="1"/>
    </row>
    <row r="410" spans="1:1">
      <c r="A410" s="1"/>
    </row>
    <row r="411" spans="1:1">
      <c r="A411" s="1"/>
    </row>
    <row r="412" spans="1:1">
      <c r="A412" s="1"/>
    </row>
    <row r="413" spans="1:1">
      <c r="A413" s="1"/>
    </row>
    <row r="414" spans="1:1">
      <c r="A414" s="1"/>
    </row>
    <row r="415" spans="1:1">
      <c r="A415" s="1"/>
    </row>
    <row r="416" spans="1:1">
      <c r="A416" s="1"/>
    </row>
    <row r="417" spans="1:1">
      <c r="A417" s="1"/>
    </row>
    <row r="418" spans="1:1">
      <c r="A418" s="1"/>
    </row>
    <row r="419" spans="1:1">
      <c r="A419" s="1"/>
    </row>
    <row r="420" spans="1:1">
      <c r="A420" s="1"/>
    </row>
    <row r="421" spans="1:1">
      <c r="A421" s="1"/>
    </row>
    <row r="422" spans="1:1">
      <c r="A422" s="1"/>
    </row>
    <row r="423" spans="1:1">
      <c r="A423" s="1"/>
    </row>
    <row r="424" spans="1:1">
      <c r="A424" s="1"/>
    </row>
    <row r="425" spans="1:1">
      <c r="A425" s="1"/>
    </row>
    <row r="426" spans="1:1">
      <c r="A426" s="1"/>
    </row>
    <row r="427" spans="1:1">
      <c r="A427" s="1"/>
    </row>
    <row r="428" spans="1:1">
      <c r="A428" s="1"/>
    </row>
    <row r="429" spans="1:1">
      <c r="A429" s="1"/>
    </row>
    <row r="430" spans="1:1">
      <c r="A430" s="1"/>
    </row>
    <row r="431" spans="1:1">
      <c r="A431" s="1"/>
    </row>
    <row r="432" spans="1:1">
      <c r="A432" s="1"/>
    </row>
    <row r="433" spans="1:1">
      <c r="A433" s="1"/>
    </row>
    <row r="434" spans="1:1">
      <c r="A434" s="1"/>
    </row>
    <row r="435" spans="1:1">
      <c r="A435" s="1"/>
    </row>
    <row r="436" spans="1:1">
      <c r="A436" s="1"/>
    </row>
    <row r="437" spans="1:1">
      <c r="A437" s="1"/>
    </row>
    <row r="438" spans="1:1">
      <c r="A438" s="1"/>
    </row>
    <row r="439" spans="1:1">
      <c r="A439" s="1"/>
    </row>
    <row r="440" spans="1:1">
      <c r="A440" s="1"/>
    </row>
    <row r="441" spans="1:1">
      <c r="A441" s="1"/>
    </row>
    <row r="442" spans="1:1">
      <c r="A442" s="1"/>
    </row>
    <row r="443" spans="1:1">
      <c r="A443" s="1"/>
    </row>
    <row r="444" spans="1:1">
      <c r="A444" s="1"/>
    </row>
    <row r="445" spans="1:1">
      <c r="A445" s="1"/>
    </row>
    <row r="446" spans="1:1">
      <c r="A446" s="1"/>
    </row>
    <row r="447" spans="1:1">
      <c r="A447" s="1"/>
    </row>
    <row r="448" spans="1:1">
      <c r="A448" s="1"/>
    </row>
    <row r="449" spans="1:1">
      <c r="A449" s="1"/>
    </row>
    <row r="450" spans="1:1">
      <c r="A450" s="1"/>
    </row>
    <row r="451" spans="1:1">
      <c r="A451" s="1"/>
    </row>
    <row r="452" spans="1:1">
      <c r="A452" s="1"/>
    </row>
    <row r="453" spans="1:1">
      <c r="A453" s="1"/>
    </row>
    <row r="454" spans="1:1">
      <c r="A454" s="1"/>
    </row>
    <row r="455" spans="1:1">
      <c r="A455" s="1"/>
    </row>
    <row r="456" spans="1:1">
      <c r="A456" s="1"/>
    </row>
    <row r="457" spans="1:1">
      <c r="A457" s="1"/>
    </row>
    <row r="458" spans="1:1">
      <c r="A458" s="1"/>
    </row>
    <row r="459" spans="1:1">
      <c r="A459" s="1"/>
    </row>
    <row r="460" spans="1:1">
      <c r="A460" s="1"/>
    </row>
    <row r="461" spans="1:1">
      <c r="A461" s="1"/>
    </row>
    <row r="462" spans="1:1">
      <c r="A462" s="1"/>
    </row>
    <row r="463" spans="1:1">
      <c r="A463" s="1"/>
    </row>
    <row r="464" spans="1:1">
      <c r="A464" s="1"/>
    </row>
    <row r="465" spans="1:1">
      <c r="A465" s="1"/>
    </row>
    <row r="466" spans="1:1">
      <c r="A466" s="1"/>
    </row>
    <row r="467" spans="1:1">
      <c r="A467" s="1"/>
    </row>
    <row r="468" spans="1:1">
      <c r="A468" s="1"/>
    </row>
    <row r="469" spans="1:1">
      <c r="A469" s="1"/>
    </row>
    <row r="470" spans="1:1">
      <c r="A470" s="1"/>
    </row>
    <row r="471" spans="1:1">
      <c r="A471" s="1"/>
    </row>
    <row r="472" spans="1:1">
      <c r="A472" s="1"/>
    </row>
    <row r="473" spans="1:1">
      <c r="A473" s="1"/>
    </row>
    <row r="474" spans="1:1">
      <c r="A474" s="1"/>
    </row>
    <row r="475" spans="1:1">
      <c r="A475" s="1"/>
    </row>
    <row r="476" spans="1:1">
      <c r="A476" s="1"/>
    </row>
    <row r="477" spans="1:1">
      <c r="A477" s="1"/>
    </row>
    <row r="478" spans="1:1">
      <c r="A478" s="1"/>
    </row>
    <row r="479" spans="1:1">
      <c r="A479" s="1"/>
    </row>
    <row r="480" spans="1:1">
      <c r="A480" s="1"/>
    </row>
    <row r="481" spans="1:1">
      <c r="A481" s="1"/>
    </row>
    <row r="482" spans="1:1">
      <c r="A482" s="1"/>
    </row>
    <row r="483" spans="1:1">
      <c r="A483" s="1"/>
    </row>
    <row r="484" spans="1:1">
      <c r="A484" s="1"/>
    </row>
    <row r="485" spans="1:1">
      <c r="A485" s="1"/>
    </row>
    <row r="486" spans="1:1">
      <c r="A486" s="1"/>
    </row>
    <row r="487" spans="1:1">
      <c r="A487" s="1"/>
    </row>
    <row r="488" spans="1:1">
      <c r="A488" s="1"/>
    </row>
    <row r="489" spans="1:1">
      <c r="A489" s="1"/>
    </row>
    <row r="490" spans="1:1">
      <c r="A490" s="1"/>
    </row>
    <row r="491" spans="1:1">
      <c r="A491" s="1"/>
    </row>
    <row r="492" spans="1:1">
      <c r="A492" s="1"/>
    </row>
    <row r="493" spans="1:1">
      <c r="A493" s="1"/>
    </row>
    <row r="494" spans="1:1">
      <c r="A494" s="1"/>
    </row>
    <row r="495" spans="1:1">
      <c r="A495" s="1"/>
    </row>
    <row r="496" spans="1:1">
      <c r="A496" s="1"/>
    </row>
    <row r="497" spans="1:1">
      <c r="A497" s="1"/>
    </row>
    <row r="498" spans="1:1">
      <c r="A498" s="1"/>
    </row>
    <row r="499" spans="1:1">
      <c r="A499" s="1"/>
    </row>
    <row r="500" spans="1:1">
      <c r="A500" s="1"/>
    </row>
    <row r="501" spans="1:1">
      <c r="A501" s="1"/>
    </row>
    <row r="502" spans="1:1">
      <c r="A502" s="1"/>
    </row>
    <row r="503" spans="1:1">
      <c r="A503" s="1"/>
    </row>
    <row r="504" spans="1:1">
      <c r="A504" s="1"/>
    </row>
    <row r="505" spans="1:1">
      <c r="A505" s="1"/>
    </row>
    <row r="506" spans="1:1">
      <c r="A506" s="1"/>
    </row>
    <row r="507" spans="1:1">
      <c r="A507" s="1"/>
    </row>
    <row r="508" spans="1:1">
      <c r="A508" s="1"/>
    </row>
    <row r="509" spans="1:1">
      <c r="A509" s="1"/>
    </row>
    <row r="510" spans="1:1">
      <c r="A510" s="1"/>
    </row>
    <row r="511" spans="1:1">
      <c r="A511" s="1"/>
    </row>
    <row r="512" spans="1:1">
      <c r="A512" s="1"/>
    </row>
    <row r="513" spans="1:1">
      <c r="A513" s="1"/>
    </row>
    <row r="514" spans="1:1">
      <c r="A514" s="1"/>
    </row>
    <row r="515" spans="1:1">
      <c r="A515" s="1"/>
    </row>
    <row r="516" spans="1:1">
      <c r="A516" s="1"/>
    </row>
    <row r="517" spans="1:1">
      <c r="A517" s="1"/>
    </row>
    <row r="518" spans="1:1">
      <c r="A518" s="1"/>
    </row>
    <row r="519" spans="1:1">
      <c r="A519" s="1"/>
    </row>
    <row r="520" spans="1:1">
      <c r="A520" s="1"/>
    </row>
    <row r="521" spans="1:1">
      <c r="A521" s="1"/>
    </row>
    <row r="522" spans="1:1">
      <c r="A522" s="1"/>
    </row>
    <row r="523" spans="1:1">
      <c r="A523" s="1"/>
    </row>
    <row r="524" spans="1:1">
      <c r="A524" s="1"/>
    </row>
    <row r="525" spans="1:1">
      <c r="A525" s="1"/>
    </row>
    <row r="526" spans="1:1">
      <c r="A526" s="1"/>
    </row>
    <row r="527" spans="1:1">
      <c r="A527" s="1"/>
    </row>
    <row r="528" spans="1:1">
      <c r="A528" s="1"/>
    </row>
    <row r="529" spans="1:1">
      <c r="A529" s="1"/>
    </row>
    <row r="530" spans="1:1">
      <c r="A530" s="1"/>
    </row>
    <row r="531" spans="1:1">
      <c r="A531" s="1"/>
    </row>
    <row r="532" spans="1:1">
      <c r="A532" s="1"/>
    </row>
    <row r="533" spans="1:1">
      <c r="A533" s="1"/>
    </row>
    <row r="534" spans="1:1">
      <c r="A534" s="1"/>
    </row>
    <row r="535" spans="1:1">
      <c r="A535" s="1"/>
    </row>
    <row r="536" spans="1:1">
      <c r="A536" s="1"/>
    </row>
    <row r="537" spans="1:1">
      <c r="A537" s="1"/>
    </row>
    <row r="538" spans="1:1">
      <c r="A538" s="1"/>
    </row>
    <row r="539" spans="1:1">
      <c r="A539" s="1"/>
    </row>
    <row r="540" spans="1:1">
      <c r="A540" s="1"/>
    </row>
    <row r="541" spans="1:1">
      <c r="A541" s="1"/>
    </row>
    <row r="542" spans="1:1">
      <c r="A542" s="1"/>
    </row>
    <row r="543" spans="1:1">
      <c r="A543" s="1"/>
    </row>
    <row r="544" spans="1:1">
      <c r="A544" s="1"/>
    </row>
    <row r="545" spans="1:1">
      <c r="A545" s="1"/>
    </row>
    <row r="546" spans="1:1">
      <c r="A546" s="1"/>
    </row>
    <row r="547" spans="1:1">
      <c r="A547" s="1"/>
    </row>
    <row r="548" spans="1:1">
      <c r="A548" s="1"/>
    </row>
    <row r="549" spans="1:1">
      <c r="A549" s="1"/>
    </row>
    <row r="550" spans="1:1">
      <c r="A550" s="1"/>
    </row>
    <row r="551" spans="1:1">
      <c r="A551" s="1"/>
    </row>
    <row r="552" spans="1:1">
      <c r="A552" s="1"/>
    </row>
    <row r="553" spans="1:1">
      <c r="A553" s="1"/>
    </row>
    <row r="554" spans="1:1">
      <c r="A554" s="1"/>
    </row>
    <row r="555" spans="1:1">
      <c r="A555" s="1"/>
    </row>
    <row r="556" spans="1:1">
      <c r="A556" s="1"/>
    </row>
    <row r="557" spans="1:1">
      <c r="A557" s="1"/>
    </row>
    <row r="558" spans="1:1">
      <c r="A558" s="1"/>
    </row>
    <row r="559" spans="1:1">
      <c r="A559" s="1"/>
    </row>
    <row r="560" spans="1:1">
      <c r="A560" s="1"/>
    </row>
    <row r="561" spans="1:1">
      <c r="A561" s="1"/>
    </row>
    <row r="562" spans="1:1">
      <c r="A562" s="1"/>
    </row>
    <row r="563" spans="1:1">
      <c r="A563" s="1"/>
    </row>
    <row r="564" spans="1:1">
      <c r="A564" s="1"/>
    </row>
    <row r="565" spans="1:1">
      <c r="A565" s="1"/>
    </row>
    <row r="566" spans="1:1">
      <c r="A566" s="1"/>
    </row>
    <row r="567" spans="1:1">
      <c r="A567" s="1"/>
    </row>
    <row r="568" spans="1:1">
      <c r="A568" s="1"/>
    </row>
    <row r="569" spans="1:1">
      <c r="A569" s="1"/>
    </row>
    <row r="570" spans="1:1">
      <c r="A570" s="1"/>
    </row>
    <row r="571" spans="1:1">
      <c r="A571" s="1"/>
    </row>
    <row r="572" spans="1:1">
      <c r="A572" s="1"/>
    </row>
    <row r="573" spans="1:1">
      <c r="A573" s="1"/>
    </row>
    <row r="574" spans="1:1">
      <c r="A574" s="1"/>
    </row>
    <row r="575" spans="1:1">
      <c r="A575" s="1"/>
    </row>
    <row r="576" spans="1:1">
      <c r="A576" s="1"/>
    </row>
    <row r="577" spans="1:1">
      <c r="A577" s="1"/>
    </row>
    <row r="578" spans="1:1">
      <c r="A578" s="1"/>
    </row>
    <row r="579" spans="1:1">
      <c r="A579" s="1"/>
    </row>
    <row r="580" spans="1:1">
      <c r="A580" s="1"/>
    </row>
    <row r="581" spans="1:1">
      <c r="A581" s="1"/>
    </row>
    <row r="582" spans="1:1">
      <c r="A582" s="1"/>
    </row>
    <row r="583" spans="1:1">
      <c r="A583" s="1"/>
    </row>
    <row r="584" spans="1:1">
      <c r="A584" s="1"/>
    </row>
    <row r="585" spans="1:1">
      <c r="A585" s="1"/>
    </row>
    <row r="586" spans="1:1">
      <c r="A586" s="1"/>
    </row>
    <row r="587" spans="1:1">
      <c r="A587" s="1"/>
    </row>
    <row r="588" spans="1:1">
      <c r="A588" s="1"/>
    </row>
    <row r="589" spans="1:1">
      <c r="A589" s="1"/>
    </row>
    <row r="590" spans="1:1">
      <c r="A590" s="1"/>
    </row>
    <row r="591" spans="1:1">
      <c r="A591" s="1"/>
    </row>
    <row r="592" spans="1:1">
      <c r="A592" s="1"/>
    </row>
    <row r="593" spans="1:1">
      <c r="A593" s="1"/>
    </row>
    <row r="594" spans="1:1">
      <c r="A594" s="1"/>
    </row>
    <row r="595" spans="1:1">
      <c r="A595" s="1"/>
    </row>
    <row r="596" spans="1:1">
      <c r="A596" s="1"/>
    </row>
    <row r="597" spans="1:1">
      <c r="A597" s="1"/>
    </row>
    <row r="598" spans="1:1">
      <c r="A598" s="1"/>
    </row>
    <row r="599" spans="1:1">
      <c r="A599" s="1"/>
    </row>
    <row r="600" spans="1:1">
      <c r="A600" s="1"/>
    </row>
    <row r="601" spans="1:1">
      <c r="A601" s="1"/>
    </row>
    <row r="602" spans="1:1">
      <c r="A602" s="1"/>
    </row>
    <row r="603" spans="1:1">
      <c r="A603" s="1"/>
    </row>
    <row r="604" spans="1:1">
      <c r="A604" s="1"/>
    </row>
    <row r="605" spans="1:1">
      <c r="A605" s="1"/>
    </row>
    <row r="606" spans="1:1">
      <c r="A606" s="1"/>
    </row>
    <row r="607" spans="1:1">
      <c r="A607" s="1"/>
    </row>
    <row r="608" spans="1:1">
      <c r="A608" s="1"/>
    </row>
    <row r="609" spans="1:1">
      <c r="A609" s="1"/>
    </row>
    <row r="610" spans="1:1">
      <c r="A610" s="1"/>
    </row>
    <row r="611" spans="1:1">
      <c r="A611" s="1"/>
    </row>
    <row r="612" spans="1:1">
      <c r="A612" s="1"/>
    </row>
    <row r="613" spans="1:1">
      <c r="A613" s="1"/>
    </row>
    <row r="614" spans="1:1">
      <c r="A614" s="1"/>
    </row>
    <row r="615" spans="1:1">
      <c r="A615" s="1"/>
    </row>
    <row r="616" spans="1:1">
      <c r="A616" s="1"/>
    </row>
    <row r="617" spans="1:1">
      <c r="A617" s="1"/>
    </row>
    <row r="618" spans="1:1">
      <c r="A618" s="1"/>
    </row>
    <row r="619" spans="1:1">
      <c r="A619" s="1"/>
    </row>
    <row r="620" spans="1:1">
      <c r="A620" s="1"/>
    </row>
    <row r="621" spans="1:1">
      <c r="A621" s="1"/>
    </row>
    <row r="622" spans="1:1">
      <c r="A622" s="1"/>
    </row>
    <row r="623" spans="1:1">
      <c r="A623" s="1"/>
    </row>
    <row r="624" spans="1:1">
      <c r="A624" s="1"/>
    </row>
    <row r="625" spans="1:1">
      <c r="A625" s="1"/>
    </row>
    <row r="626" spans="1:1">
      <c r="A626" s="1"/>
    </row>
    <row r="627" spans="1:1">
      <c r="A627" s="1"/>
    </row>
    <row r="628" spans="1:1">
      <c r="A628" s="1"/>
    </row>
    <row r="629" spans="1:1">
      <c r="A629" s="1"/>
    </row>
    <row r="630" spans="1:1">
      <c r="A630" s="1"/>
    </row>
    <row r="631" spans="1:1">
      <c r="A631" s="1"/>
    </row>
    <row r="632" spans="1:1">
      <c r="A632" s="1"/>
    </row>
    <row r="633" spans="1:1">
      <c r="A633" s="1"/>
    </row>
    <row r="634" spans="1:1">
      <c r="A634" s="1"/>
    </row>
    <row r="635" spans="1:1">
      <c r="A635" s="1"/>
    </row>
    <row r="636" spans="1:1">
      <c r="A636" s="1"/>
    </row>
    <row r="637" spans="1:1">
      <c r="A637" s="1"/>
    </row>
    <row r="638" spans="1:1">
      <c r="A638" s="1"/>
    </row>
    <row r="639" spans="1:1">
      <c r="A639" s="1"/>
    </row>
    <row r="640" spans="1:1">
      <c r="A640" s="1"/>
    </row>
    <row r="641" spans="1:1">
      <c r="A641" s="1"/>
    </row>
    <row r="642" spans="1:1">
      <c r="A642" s="1"/>
    </row>
    <row r="643" spans="1:1">
      <c r="A643" s="1"/>
    </row>
    <row r="644" spans="1:1">
      <c r="A644" s="1"/>
    </row>
    <row r="645" spans="1:1">
      <c r="A645" s="1"/>
    </row>
    <row r="646" spans="1:1">
      <c r="A646" s="1"/>
    </row>
    <row r="647" spans="1:1">
      <c r="A647" s="1"/>
    </row>
    <row r="648" spans="1:1">
      <c r="A648" s="1"/>
    </row>
    <row r="649" spans="1:1">
      <c r="A649" s="1"/>
    </row>
    <row r="650" spans="1:1">
      <c r="A650" s="1"/>
    </row>
    <row r="651" spans="1:1">
      <c r="A651" s="1"/>
    </row>
    <row r="652" spans="1:1">
      <c r="A652" s="1"/>
    </row>
    <row r="653" spans="1:1">
      <c r="A653" s="1"/>
    </row>
    <row r="654" spans="1:1">
      <c r="A654" s="1"/>
    </row>
    <row r="655" spans="1:1">
      <c r="A655" s="1"/>
    </row>
    <row r="656" spans="1:1">
      <c r="A656" s="1"/>
    </row>
    <row r="657" spans="1:1">
      <c r="A657" s="1"/>
    </row>
    <row r="658" spans="1:1">
      <c r="A658" s="1"/>
    </row>
    <row r="659" spans="1:1">
      <c r="A659" s="1"/>
    </row>
    <row r="660" spans="1:1">
      <c r="A660" s="1"/>
    </row>
    <row r="661" spans="1:1">
      <c r="A661" s="1"/>
    </row>
    <row r="662" spans="1:1">
      <c r="A662" s="1"/>
    </row>
    <row r="663" spans="1:1">
      <c r="A663" s="1"/>
    </row>
    <row r="664" spans="1:1">
      <c r="A664" s="1"/>
    </row>
    <row r="665" spans="1:1">
      <c r="A665" s="1"/>
    </row>
    <row r="666" spans="1:1">
      <c r="A666" s="1"/>
    </row>
    <row r="667" spans="1:1">
      <c r="A667" s="1"/>
    </row>
    <row r="668" spans="1:1">
      <c r="A668" s="1"/>
    </row>
    <row r="669" spans="1:1">
      <c r="A669" s="1"/>
    </row>
    <row r="670" spans="1:1">
      <c r="A670" s="1"/>
    </row>
    <row r="671" spans="1:1">
      <c r="A671" s="1"/>
    </row>
    <row r="672" spans="1:1">
      <c r="A672" s="1"/>
    </row>
    <row r="673" spans="1:1">
      <c r="A673" s="1"/>
    </row>
    <row r="674" spans="1:1">
      <c r="A674" s="1"/>
    </row>
    <row r="675" spans="1:1">
      <c r="A675" s="1"/>
    </row>
    <row r="676" spans="1:1">
      <c r="A676" s="1"/>
    </row>
    <row r="677" spans="1:1">
      <c r="A677" s="1"/>
    </row>
    <row r="678" spans="1:1">
      <c r="A678" s="1"/>
    </row>
    <row r="679" spans="1:1">
      <c r="A679" s="1"/>
    </row>
    <row r="680" spans="1:1">
      <c r="A680" s="1"/>
    </row>
    <row r="681" spans="1:1">
      <c r="A681" s="1"/>
    </row>
    <row r="682" spans="1:1">
      <c r="A682" s="1"/>
    </row>
    <row r="683" spans="1:1">
      <c r="A683" s="1"/>
    </row>
    <row r="684" spans="1:1">
      <c r="A684" s="1"/>
    </row>
    <row r="685" spans="1:1">
      <c r="A685" s="1"/>
    </row>
    <row r="686" spans="1:1">
      <c r="A686" s="1"/>
    </row>
    <row r="687" spans="1:1">
      <c r="A687" s="1"/>
    </row>
    <row r="688" spans="1:1">
      <c r="A688" s="1"/>
    </row>
    <row r="689" spans="1:1">
      <c r="A689" s="1"/>
    </row>
    <row r="690" spans="1:1">
      <c r="A690" s="1"/>
    </row>
    <row r="691" spans="1:1">
      <c r="A691" s="1"/>
    </row>
    <row r="692" spans="1:1">
      <c r="A692" s="1"/>
    </row>
    <row r="693" spans="1:1">
      <c r="A693" s="1"/>
    </row>
    <row r="694" spans="1:1">
      <c r="A694" s="1"/>
    </row>
    <row r="695" spans="1:1">
      <c r="A695" s="1"/>
    </row>
    <row r="696" spans="1:1">
      <c r="A696" s="1"/>
    </row>
    <row r="697" spans="1:1">
      <c r="A697" s="1"/>
    </row>
    <row r="698" spans="1:1">
      <c r="A698" s="1"/>
    </row>
    <row r="699" spans="1:1">
      <c r="A699" s="1"/>
    </row>
    <row r="700" spans="1:1">
      <c r="A700" s="1"/>
    </row>
    <row r="701" spans="1:1">
      <c r="A701" s="1"/>
    </row>
    <row r="702" spans="1:1">
      <c r="A702" s="1"/>
    </row>
    <row r="703" spans="1:1">
      <c r="A703" s="1"/>
    </row>
    <row r="704" spans="1:1">
      <c r="A704" s="1"/>
    </row>
    <row r="705" spans="1:1">
      <c r="A705" s="1"/>
    </row>
    <row r="706" spans="1:1">
      <c r="A706" s="1"/>
    </row>
    <row r="707" spans="1:1">
      <c r="A707" s="1"/>
    </row>
    <row r="708" spans="1:1">
      <c r="A708" s="1"/>
    </row>
    <row r="709" spans="1:1">
      <c r="A709" s="1"/>
    </row>
    <row r="710" spans="1:1">
      <c r="A710" s="1"/>
    </row>
    <row r="711" spans="1:1">
      <c r="A711" s="1"/>
    </row>
    <row r="712" spans="1:1">
      <c r="A712" s="1"/>
    </row>
    <row r="713" spans="1:1">
      <c r="A713" s="1"/>
    </row>
    <row r="714" spans="1:1">
      <c r="A714" s="1"/>
    </row>
    <row r="715" spans="1:1">
      <c r="A715" s="1"/>
    </row>
    <row r="716" spans="1:1">
      <c r="A716" s="1"/>
    </row>
    <row r="717" spans="1:1">
      <c r="A717" s="1"/>
    </row>
    <row r="718" spans="1:1">
      <c r="A718" s="1"/>
    </row>
    <row r="719" spans="1:1">
      <c r="A719" s="1"/>
    </row>
    <row r="720" spans="1:1">
      <c r="A720" s="1"/>
    </row>
    <row r="721" spans="1:1">
      <c r="A721" s="1"/>
    </row>
    <row r="722" spans="1:1">
      <c r="A722" s="1"/>
    </row>
    <row r="723" spans="1:1">
      <c r="A723" s="1"/>
    </row>
    <row r="724" spans="1:1">
      <c r="A724" s="1"/>
    </row>
    <row r="725" spans="1:1">
      <c r="A725" s="1"/>
    </row>
    <row r="726" spans="1:1">
      <c r="A726" s="1"/>
    </row>
    <row r="727" spans="1:1">
      <c r="A727" s="1"/>
    </row>
    <row r="728" spans="1:1">
      <c r="A728" s="1"/>
    </row>
    <row r="729" spans="1:1">
      <c r="A729" s="1"/>
    </row>
    <row r="730" spans="1:1">
      <c r="A730" s="1"/>
    </row>
    <row r="731" spans="1:1">
      <c r="A731" s="1"/>
    </row>
    <row r="732" spans="1:1">
      <c r="A732" s="1"/>
    </row>
    <row r="733" spans="1:1">
      <c r="A733" s="1"/>
    </row>
    <row r="734" spans="1:1">
      <c r="A734" s="1"/>
    </row>
    <row r="735" spans="1:1">
      <c r="A735" s="1"/>
    </row>
    <row r="736" spans="1:1">
      <c r="A736" s="1"/>
    </row>
    <row r="737" spans="1:1">
      <c r="A737" s="1"/>
    </row>
    <row r="738" spans="1:1">
      <c r="A738" s="1"/>
    </row>
    <row r="739" spans="1:1">
      <c r="A739" s="1"/>
    </row>
    <row r="740" spans="1:1">
      <c r="A740" s="1"/>
    </row>
    <row r="741" spans="1:1">
      <c r="A741" s="1"/>
    </row>
    <row r="742" spans="1:1">
      <c r="A742" s="1"/>
    </row>
    <row r="743" spans="1:1">
      <c r="A743" s="1"/>
    </row>
    <row r="744" spans="1:1">
      <c r="A744" s="1"/>
    </row>
    <row r="745" spans="1:1">
      <c r="A745" s="1"/>
    </row>
    <row r="746" spans="1:1">
      <c r="A746" s="1"/>
    </row>
    <row r="747" spans="1:1">
      <c r="A747" s="1"/>
    </row>
    <row r="748" spans="1:1">
      <c r="A748" s="1"/>
    </row>
    <row r="749" spans="1:1">
      <c r="A749" s="1"/>
    </row>
    <row r="750" spans="1:1">
      <c r="A750" s="1"/>
    </row>
    <row r="751" spans="1:1">
      <c r="A751" s="1"/>
    </row>
    <row r="752" spans="1:1">
      <c r="A752" s="1"/>
    </row>
    <row r="753" spans="1:1">
      <c r="A753" s="1"/>
    </row>
    <row r="754" spans="1:1">
      <c r="A754" s="1"/>
    </row>
    <row r="755" spans="1:1">
      <c r="A755" s="1"/>
    </row>
    <row r="756" spans="1:1">
      <c r="A756" s="1"/>
    </row>
    <row r="757" spans="1:1">
      <c r="A757" s="1"/>
    </row>
    <row r="758" spans="1:1">
      <c r="A758" s="1"/>
    </row>
    <row r="759" spans="1:1">
      <c r="A759" s="1"/>
    </row>
    <row r="760" spans="1:1">
      <c r="A760" s="1"/>
    </row>
    <row r="761" spans="1:1">
      <c r="A761" s="1"/>
    </row>
    <row r="762" spans="1:1">
      <c r="A762" s="1"/>
    </row>
    <row r="763" spans="1:1">
      <c r="A763" s="1"/>
    </row>
    <row r="764" spans="1:1">
      <c r="A764" s="1"/>
    </row>
    <row r="765" spans="1:1">
      <c r="A765" s="1"/>
    </row>
    <row r="766" spans="1:1">
      <c r="A766" s="1"/>
    </row>
    <row r="767" spans="1:1">
      <c r="A767" s="1"/>
    </row>
    <row r="768" spans="1:1">
      <c r="A768" s="1"/>
    </row>
    <row r="769" spans="1:1">
      <c r="A769" s="1"/>
    </row>
    <row r="770" spans="1:1">
      <c r="A770" s="1"/>
    </row>
    <row r="771" spans="1:1">
      <c r="A771" s="1"/>
    </row>
    <row r="772" spans="1:1">
      <c r="A772" s="1"/>
    </row>
    <row r="773" spans="1:1">
      <c r="A773" s="1"/>
    </row>
    <row r="774" spans="1:1">
      <c r="A774" s="1"/>
    </row>
    <row r="775" spans="1:1">
      <c r="A775" s="1"/>
    </row>
    <row r="776" spans="1:1">
      <c r="A776" s="1"/>
    </row>
    <row r="777" spans="1:1">
      <c r="A777" s="1"/>
    </row>
    <row r="778" spans="1:1">
      <c r="A778" s="1"/>
    </row>
    <row r="779" spans="1:1">
      <c r="A779" s="1"/>
    </row>
    <row r="780" spans="1:1">
      <c r="A780" s="1"/>
    </row>
    <row r="781" spans="1:1">
      <c r="A781" s="1"/>
    </row>
    <row r="782" spans="1:1">
      <c r="A782" s="1"/>
    </row>
    <row r="783" spans="1:1">
      <c r="A783" s="1"/>
    </row>
    <row r="784" spans="1:1">
      <c r="A784" s="1"/>
    </row>
    <row r="785" spans="1:1">
      <c r="A785" s="1"/>
    </row>
    <row r="786" spans="1:1">
      <c r="A786" s="1"/>
    </row>
    <row r="787" spans="1:1">
      <c r="A787" s="1"/>
    </row>
    <row r="788" spans="1:1">
      <c r="A788" s="1"/>
    </row>
    <row r="789" spans="1:1">
      <c r="A789" s="1"/>
    </row>
    <row r="790" spans="1:1">
      <c r="A790" s="1"/>
    </row>
    <row r="791" spans="1:1">
      <c r="A791" s="1"/>
    </row>
    <row r="792" spans="1:1">
      <c r="A792" s="1"/>
    </row>
    <row r="793" spans="1:1">
      <c r="A793" s="1"/>
    </row>
    <row r="794" spans="1:1">
      <c r="A794" s="1"/>
    </row>
    <row r="795" spans="1:1">
      <c r="A795" s="1"/>
    </row>
    <row r="796" spans="1:1">
      <c r="A796" s="1"/>
    </row>
    <row r="797" spans="1:1">
      <c r="A797" s="1"/>
    </row>
    <row r="798" spans="1:1">
      <c r="A798" s="1"/>
    </row>
    <row r="799" spans="1:1">
      <c r="A799" s="1"/>
    </row>
    <row r="800" spans="1:1">
      <c r="A800" s="1"/>
    </row>
    <row r="801" spans="1:1">
      <c r="A801" s="1"/>
    </row>
    <row r="802" spans="1:1">
      <c r="A802" s="1"/>
    </row>
    <row r="803" spans="1:1">
      <c r="A803" s="1"/>
    </row>
    <row r="804" spans="1:1">
      <c r="A804" s="1"/>
    </row>
    <row r="805" spans="1:1">
      <c r="A805" s="1"/>
    </row>
    <row r="806" spans="1:1">
      <c r="A806" s="1"/>
    </row>
    <row r="807" spans="1:1">
      <c r="A807" s="1"/>
    </row>
    <row r="808" spans="1:1">
      <c r="A808" s="1"/>
    </row>
    <row r="809" spans="1:1">
      <c r="A809" s="1"/>
    </row>
    <row r="810" spans="1:1">
      <c r="A810" s="1"/>
    </row>
    <row r="811" spans="1:1">
      <c r="A811" s="1"/>
    </row>
    <row r="812" spans="1:1">
      <c r="A812" s="1"/>
    </row>
    <row r="813" spans="1:1">
      <c r="A813" s="1"/>
    </row>
    <row r="814" spans="1:1">
      <c r="A814" s="1"/>
    </row>
    <row r="815" spans="1:1">
      <c r="A815" s="1"/>
    </row>
    <row r="816" spans="1:1">
      <c r="A816" s="1"/>
    </row>
    <row r="817" spans="1:1">
      <c r="A817" s="1"/>
    </row>
    <row r="818" spans="1:1">
      <c r="A818" s="1"/>
    </row>
    <row r="819" spans="1:1">
      <c r="A819" s="1"/>
    </row>
    <row r="820" spans="1:1">
      <c r="A820" s="1"/>
    </row>
    <row r="821" spans="1:1">
      <c r="A821" s="1"/>
    </row>
    <row r="822" spans="1:1">
      <c r="A822" s="1"/>
    </row>
    <row r="823" spans="1:1">
      <c r="A823" s="1"/>
    </row>
    <row r="824" spans="1:1">
      <c r="A824" s="1"/>
    </row>
    <row r="825" spans="1:1">
      <c r="A825" s="1"/>
    </row>
    <row r="826" spans="1:1">
      <c r="A826" s="1"/>
    </row>
    <row r="827" spans="1:1">
      <c r="A827" s="1"/>
    </row>
    <row r="828" spans="1:1">
      <c r="A828" s="1"/>
    </row>
    <row r="829" spans="1:1">
      <c r="A829" s="1"/>
    </row>
    <row r="830" spans="1:1">
      <c r="A830" s="1"/>
    </row>
    <row r="831" spans="1:1">
      <c r="A831" s="1"/>
    </row>
    <row r="832" spans="1:1">
      <c r="A832" s="1"/>
    </row>
    <row r="833" spans="1:1">
      <c r="A833" s="1"/>
    </row>
    <row r="834" spans="1:1">
      <c r="A834" s="1"/>
    </row>
    <row r="835" spans="1:1">
      <c r="A835" s="1"/>
    </row>
    <row r="836" spans="1:1">
      <c r="A836" s="1"/>
    </row>
    <row r="837" spans="1:1">
      <c r="A837" s="1"/>
    </row>
    <row r="838" spans="1:1">
      <c r="A838" s="1"/>
    </row>
    <row r="839" spans="1:1">
      <c r="A839" s="1"/>
    </row>
    <row r="840" spans="1:1">
      <c r="A840" s="1"/>
    </row>
    <row r="841" spans="1:1">
      <c r="A841" s="1"/>
    </row>
    <row r="842" spans="1:1">
      <c r="A842" s="1"/>
    </row>
    <row r="843" spans="1:1">
      <c r="A843" s="1"/>
    </row>
    <row r="844" spans="1:1">
      <c r="A844" s="1"/>
    </row>
    <row r="845" spans="1:1">
      <c r="A845" s="1"/>
    </row>
    <row r="846" spans="1:1">
      <c r="A846" s="1"/>
    </row>
    <row r="847" spans="1:1">
      <c r="A847" s="1"/>
    </row>
    <row r="848" spans="1:1">
      <c r="A848" s="1"/>
    </row>
    <row r="849" spans="1:1">
      <c r="A849" s="1"/>
    </row>
    <row r="850" spans="1:1">
      <c r="A850" s="1"/>
    </row>
    <row r="851" spans="1:1">
      <c r="A851" s="1"/>
    </row>
    <row r="852" spans="1:1">
      <c r="A852" s="1"/>
    </row>
    <row r="853" spans="1:1">
      <c r="A853" s="1"/>
    </row>
    <row r="854" spans="1:1">
      <c r="A854" s="1"/>
    </row>
    <row r="855" spans="1:1">
      <c r="A855" s="1"/>
    </row>
    <row r="856" spans="1:1">
      <c r="A856" s="1"/>
    </row>
    <row r="857" spans="1:1">
      <c r="A857" s="1"/>
    </row>
    <row r="858" spans="1:1">
      <c r="A858" s="1"/>
    </row>
    <row r="859" spans="1:1">
      <c r="A859" s="1"/>
    </row>
    <row r="860" spans="1:1">
      <c r="A860" s="1"/>
    </row>
    <row r="861" spans="1:1">
      <c r="A861" s="1"/>
    </row>
    <row r="862" spans="1:1">
      <c r="A862" s="1"/>
    </row>
    <row r="863" spans="1:1">
      <c r="A863" s="1"/>
    </row>
    <row r="864" spans="1:1">
      <c r="A864" s="1"/>
    </row>
    <row r="865" spans="1:1">
      <c r="A865" s="1"/>
    </row>
    <row r="866" spans="1:1">
      <c r="A866" s="1"/>
    </row>
    <row r="867" spans="1:1">
      <c r="A867" s="1"/>
    </row>
    <row r="868" spans="1:1">
      <c r="A868" s="1"/>
    </row>
    <row r="869" spans="1:1">
      <c r="A869" s="1"/>
    </row>
    <row r="870" spans="1:1">
      <c r="A870" s="1"/>
    </row>
    <row r="871" spans="1:1">
      <c r="A871" s="1"/>
    </row>
    <row r="872" spans="1:1">
      <c r="A872" s="1"/>
    </row>
    <row r="873" spans="1:1">
      <c r="A873" s="1"/>
    </row>
    <row r="874" spans="1:1">
      <c r="A874" s="1"/>
    </row>
    <row r="875" spans="1:1">
      <c r="A875" s="1"/>
    </row>
    <row r="876" spans="1:1">
      <c r="A876" s="1"/>
    </row>
    <row r="877" spans="1:1">
      <c r="A877" s="1"/>
    </row>
    <row r="878" spans="1:1">
      <c r="A878" s="1"/>
    </row>
    <row r="879" spans="1:1">
      <c r="A879" s="1"/>
    </row>
    <row r="880" spans="1:1">
      <c r="A880" s="1"/>
    </row>
    <row r="881" spans="1:1">
      <c r="A881" s="1"/>
    </row>
    <row r="882" spans="1:1">
      <c r="A882" s="1"/>
    </row>
    <row r="883" spans="1:1">
      <c r="A883" s="1"/>
    </row>
    <row r="884" spans="1:1">
      <c r="A884" s="1"/>
    </row>
    <row r="885" spans="1:1">
      <c r="A885" s="1"/>
    </row>
    <row r="886" spans="1:1">
      <c r="A886" s="1"/>
    </row>
    <row r="887" spans="1:1">
      <c r="A887" s="1"/>
    </row>
    <row r="888" spans="1:1">
      <c r="A888" s="1"/>
    </row>
    <row r="889" spans="1:1">
      <c r="A889" s="1"/>
    </row>
    <row r="890" spans="1:1">
      <c r="A890" s="1"/>
    </row>
    <row r="891" spans="1:1">
      <c r="A891" s="1"/>
    </row>
    <row r="892" spans="1:1">
      <c r="A892" s="1"/>
    </row>
    <row r="893" spans="1:1">
      <c r="A893" s="1"/>
    </row>
    <row r="894" spans="1:1">
      <c r="A894" s="1"/>
    </row>
    <row r="895" spans="1:1">
      <c r="A895" s="1"/>
    </row>
    <row r="896" spans="1:1">
      <c r="A896" s="1"/>
    </row>
    <row r="897" spans="1:1">
      <c r="A897" s="1"/>
    </row>
    <row r="898" spans="1:1">
      <c r="A898" s="1"/>
    </row>
    <row r="899" spans="1:1">
      <c r="A899" s="1"/>
    </row>
    <row r="900" spans="1:1">
      <c r="A900" s="1"/>
    </row>
    <row r="901" spans="1:1">
      <c r="A901" s="1"/>
    </row>
    <row r="902" spans="1:1">
      <c r="A902" s="1"/>
    </row>
    <row r="903" spans="1:1">
      <c r="A903" s="1"/>
    </row>
    <row r="904" spans="1:1">
      <c r="A904" s="1"/>
    </row>
    <row r="905" spans="1:1">
      <c r="A905" s="1"/>
    </row>
    <row r="906" spans="1:1">
      <c r="A906" s="1"/>
    </row>
    <row r="907" spans="1:1">
      <c r="A907" s="1"/>
    </row>
    <row r="908" spans="1:1">
      <c r="A908" s="1"/>
    </row>
    <row r="909" spans="1:1">
      <c r="A909" s="1"/>
    </row>
    <row r="910" spans="1:1">
      <c r="A910" s="1"/>
    </row>
    <row r="911" spans="1:1">
      <c r="A911" s="1"/>
    </row>
    <row r="912" spans="1:1">
      <c r="A912" s="1"/>
    </row>
    <row r="913" spans="1:1">
      <c r="A913" s="1"/>
    </row>
    <row r="914" spans="1:1">
      <c r="A914" s="1"/>
    </row>
    <row r="915" spans="1:1">
      <c r="A915" s="1"/>
    </row>
    <row r="916" spans="1:1">
      <c r="A916" s="1"/>
    </row>
    <row r="917" spans="1:1">
      <c r="A917" s="1"/>
    </row>
    <row r="918" spans="1:1">
      <c r="A918" s="1"/>
    </row>
    <row r="919" spans="1:1">
      <c r="A919" s="1"/>
    </row>
    <row r="920" spans="1:1">
      <c r="A920" s="1"/>
    </row>
    <row r="921" spans="1:1">
      <c r="A921" s="1"/>
    </row>
    <row r="922" spans="1:1">
      <c r="A922" s="1"/>
    </row>
    <row r="923" spans="1:1">
      <c r="A923" s="1"/>
    </row>
    <row r="924" spans="1:1">
      <c r="A924" s="1"/>
    </row>
    <row r="925" spans="1:1">
      <c r="A925" s="1"/>
    </row>
    <row r="926" spans="1:1">
      <c r="A926" s="1"/>
    </row>
    <row r="927" spans="1:1">
      <c r="A927" s="1"/>
    </row>
    <row r="928" spans="1:1">
      <c r="A928" s="1"/>
    </row>
    <row r="929" spans="1:1">
      <c r="A929" s="1"/>
    </row>
    <row r="930" spans="1:1">
      <c r="A930" s="1"/>
    </row>
    <row r="931" spans="1:1">
      <c r="A931" s="1"/>
    </row>
    <row r="932" spans="1:1">
      <c r="A932" s="1"/>
    </row>
    <row r="933" spans="1:1">
      <c r="A933" s="1"/>
    </row>
    <row r="934" spans="1:1">
      <c r="A934" s="1"/>
    </row>
    <row r="935" spans="1:1">
      <c r="A935" s="1"/>
    </row>
    <row r="936" spans="1:1">
      <c r="A936" s="1"/>
    </row>
    <row r="937" spans="1:1">
      <c r="A937" s="1"/>
    </row>
    <row r="938" spans="1:1">
      <c r="A938" s="1"/>
    </row>
    <row r="939" spans="1:1">
      <c r="A939" s="1"/>
    </row>
    <row r="940" spans="1:1">
      <c r="A940" s="1"/>
    </row>
    <row r="941" spans="1:1">
      <c r="A941" s="1"/>
    </row>
    <row r="942" spans="1:1">
      <c r="A942" s="1"/>
    </row>
    <row r="943" spans="1:1">
      <c r="A943" s="1"/>
    </row>
    <row r="944" spans="1:1">
      <c r="A944" s="1"/>
    </row>
    <row r="945" spans="1:1">
      <c r="A945" s="1"/>
    </row>
    <row r="946" spans="1:1">
      <c r="A946" s="1"/>
    </row>
    <row r="947" spans="1:1">
      <c r="A947" s="1"/>
    </row>
    <row r="948" spans="1:1">
      <c r="A948" s="1"/>
    </row>
    <row r="949" spans="1:1">
      <c r="A949" s="1"/>
    </row>
    <row r="950" spans="1:1">
      <c r="A950" s="1"/>
    </row>
    <row r="951" spans="1:1">
      <c r="A951" s="1"/>
    </row>
    <row r="952" spans="1:1">
      <c r="A952" s="1"/>
    </row>
    <row r="953" spans="1:1">
      <c r="A953" s="1"/>
    </row>
    <row r="954" spans="1:1">
      <c r="A954" s="1"/>
    </row>
    <row r="955" spans="1:1">
      <c r="A955" s="1"/>
    </row>
    <row r="956" spans="1:1">
      <c r="A956" s="1"/>
    </row>
    <row r="957" spans="1:1">
      <c r="A957" s="1"/>
    </row>
    <row r="958" spans="1:1">
      <c r="A958" s="1"/>
    </row>
    <row r="959" spans="1:1">
      <c r="A959" s="1"/>
    </row>
    <row r="960" spans="1:1">
      <c r="A960" s="1"/>
    </row>
    <row r="961" spans="1:1">
      <c r="A961" s="1"/>
    </row>
    <row r="962" spans="1:1">
      <c r="A962" s="1"/>
    </row>
    <row r="963" spans="1:1">
      <c r="A963" s="1"/>
    </row>
    <row r="964" spans="1:1">
      <c r="A964" s="1"/>
    </row>
    <row r="965" spans="1:1">
      <c r="A965" s="1"/>
    </row>
    <row r="966" spans="1:1">
      <c r="A966" s="1"/>
    </row>
    <row r="967" spans="1:1">
      <c r="A967" s="1"/>
    </row>
    <row r="968" spans="1:1">
      <c r="A968" s="1"/>
    </row>
    <row r="969" spans="1:1">
      <c r="A969" s="1"/>
    </row>
    <row r="970" spans="1:1">
      <c r="A970" s="1"/>
    </row>
    <row r="971" spans="1:1">
      <c r="A971" s="1"/>
    </row>
    <row r="972" spans="1:1">
      <c r="A972" s="1"/>
    </row>
    <row r="973" spans="1:1">
      <c r="A973" s="1"/>
    </row>
    <row r="974" spans="1:1">
      <c r="A974" s="1"/>
    </row>
    <row r="975" spans="1:1">
      <c r="A975" s="1"/>
    </row>
    <row r="976" spans="1:1">
      <c r="A976" s="1"/>
    </row>
    <row r="977" spans="1:1">
      <c r="A977" s="1"/>
    </row>
    <row r="978" spans="1:1">
      <c r="A978" s="1"/>
    </row>
    <row r="979" spans="1:1">
      <c r="A979" s="1"/>
    </row>
    <row r="980" spans="1:1">
      <c r="A980" s="1"/>
    </row>
    <row r="981" spans="1:1">
      <c r="A981" s="1"/>
    </row>
    <row r="982" spans="1:1">
      <c r="A982" s="1"/>
    </row>
    <row r="983" spans="1:1">
      <c r="A983" s="1"/>
    </row>
    <row r="984" spans="1:1">
      <c r="A984" s="1"/>
    </row>
    <row r="985" spans="1:1">
      <c r="A985" s="1"/>
    </row>
    <row r="986" spans="1:1">
      <c r="A986" s="1"/>
    </row>
    <row r="987" spans="1:1">
      <c r="A987" s="1"/>
    </row>
    <row r="988" spans="1:1">
      <c r="A988" s="1"/>
    </row>
    <row r="989" spans="1:1">
      <c r="A989" s="1"/>
    </row>
    <row r="990" spans="1:1">
      <c r="A990" s="1"/>
    </row>
    <row r="991" spans="1:1">
      <c r="A991" s="1"/>
    </row>
    <row r="992" spans="1:1">
      <c r="A992" s="1"/>
    </row>
    <row r="993" spans="1:1">
      <c r="A993" s="1"/>
    </row>
    <row r="994" spans="1:1">
      <c r="A994" s="1"/>
    </row>
    <row r="995" spans="1:1">
      <c r="A995" s="1"/>
    </row>
    <row r="996" spans="1:1">
      <c r="A996" s="1"/>
    </row>
    <row r="997" spans="1:1">
      <c r="A997" s="1"/>
    </row>
    <row r="998" spans="1:1">
      <c r="A998" s="1"/>
    </row>
    <row r="999" spans="1:1">
      <c r="A999" s="1"/>
    </row>
    <row r="1000" spans="1:1">
      <c r="A1000" s="1"/>
    </row>
    <row r="1001" spans="1:1">
      <c r="A1001" s="1"/>
    </row>
    <row r="1002" spans="1:1">
      <c r="A1002" s="1"/>
    </row>
    <row r="1003" spans="1:1">
      <c r="A1003" s="1"/>
    </row>
    <row r="1004" spans="1:1">
      <c r="A1004" s="1"/>
    </row>
    <row r="1005" spans="1:1">
      <c r="A1005" s="1"/>
    </row>
    <row r="1006" spans="1:1">
      <c r="A1006" s="1"/>
    </row>
    <row r="1007" spans="1:1">
      <c r="A1007" s="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7 1 7 8 4 3 8 - b a b 2 - 4 3 b a - b 0 b 7 - 9 2 f 5 3 a a 0 c 4 8 5 "   x m l n s = " h t t p : / / s c h e m a s . m i c r o s o f t . c o m / D a t a M a s h u p " > A A A A A B U D A A B Q S w M E F A A C A A g A k m h 1 V 0 V N e 7 2 l A A A A 9 w A A A B I A H A B D b 2 5 m a W c v U G F j a 2 F n Z S 5 4 b W w g o h g A K K A U A A A A A A A A A A A A A A A A A A A A A A A A A A A A h Y + 9 D o I w G E V f h X S n f z g Y U k q i g 4 s k J i b G t a k V G u H D 0 G J 5 N w c f y V c Q o 6 i b 4 z 3 3 D P f e r z e R D 0 0 d X U z n b A s Z Y p i i y I B u D x b K D P X + G M 9 R L s V G 6 Z M q T T T K 4 N L B H T J U e X 9 O C Q k h 4 J D g t i s J p 5 S R f b H e 6 s o 0 C n 1 k + 1 + O L T i v Q B s k x e 4 1 R n L M 2 A x z z h N M B Z m o K C x 8 D T 4 O f r Y / U C z 7 2 v e d k Q b i 1 U K Q K Q r y P i E f U E s D B B Q A A g A I A J J o d 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a H V X K I p H u A 4 A A A A R A A A A E w A c A E Z v c m 1 1 b G F z L 1 N l Y 3 R p b 2 4 x L m 0 g o h g A K K A U A A A A A A A A A A A A A A A A A A A A A A A A A A A A K 0 5 N L s n M z 1 M I h t C G 1 g B Q S w E C L Q A U A A I A C A C S a H V X R U 1 7 v a U A A A D 3 A A A A E g A A A A A A A A A A A A A A A A A A A A A A Q 2 9 u Z m l n L 1 B h Y 2 t h Z 2 U u e G 1 s U E s B A i 0 A F A A C A A g A k m h 1 V w / K 6 a u k A A A A 6 Q A A A B M A A A A A A A A A A A A A A A A A 8 Q A A A F t D b 2 5 0 Z W 5 0 X 1 R 5 c G V z X S 5 4 b W x Q S w E C L Q A U A A I A C A C S a H V 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n P l 3 D w k J 0 y a b q X T 4 y r p + w A A A A A C A A A A A A A Q Z g A A A A E A A C A A A A A 5 s I D z q J w 1 G n C n M Q s x G Q c H f w v 8 / m U 8 0 O m h Z O J P 0 S o / + A A A A A A O g A A A A A I A A C A A A A A D E D U o U M U P u A s c w E l l 9 I 5 G n R t / C + 8 y j V 8 B Q O I T S z R 1 u 1 A A A A A 3 K g U l M m t M U T o d 1 P K V P G O q 0 6 5 D 9 5 A J j 2 c i U k Z z U Z j Z b h i 9 S q c U h s o n k Q a j w b p R d n s Z c 2 f 7 9 s p p C D K K i F b V h 4 v c q y Q W C k w 4 V r 4 1 / L U o 6 N x H W U A A A A B b X h u 0 V 0 f I N D s P 1 2 k v L d h + H B W y B T + o 0 o 9 + x 6 D z x P B z 0 y Y M 4 q T U w d z Y e + 0 A K p Y L m / g M V + i w Q x h Q h J f b i H P 1 5 o Z H < / D a t a M a s h u p > 
</file>

<file path=customXml/itemProps1.xml><?xml version="1.0" encoding="utf-8"?>
<ds:datastoreItem xmlns:ds="http://schemas.openxmlformats.org/officeDocument/2006/customXml" ds:itemID="{CB492D3E-059B-4541-99C2-C408C08FA0E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25</vt:i4>
      </vt:variant>
    </vt:vector>
  </HeadingPairs>
  <TitlesOfParts>
    <vt:vector size="36" baseType="lpstr">
      <vt:lpstr>Guidelines</vt:lpstr>
      <vt:lpstr>Categories Examples</vt:lpstr>
      <vt:lpstr>Blank Data Tracking</vt:lpstr>
      <vt:lpstr>Historical Summary</vt:lpstr>
      <vt:lpstr>Complete Nutrition Data</vt:lpstr>
      <vt:lpstr>Tracking Tool Direct</vt:lpstr>
      <vt:lpstr>Tracking Tool Indirect</vt:lpstr>
      <vt:lpstr>Economic Country Data</vt:lpstr>
      <vt:lpstr>Keyword List</vt:lpstr>
      <vt:lpstr>Filter Data</vt:lpstr>
      <vt:lpstr>Flags</vt:lpstr>
      <vt:lpstr>Angola</vt:lpstr>
      <vt:lpstr>Botswana</vt:lpstr>
      <vt:lpstr>Congo__Dem._Rep.</vt:lpstr>
      <vt:lpstr>Education</vt:lpstr>
      <vt:lpstr>Enabling</vt:lpstr>
      <vt:lpstr>Eswatini</vt:lpstr>
      <vt:lpstr>Food</vt:lpstr>
      <vt:lpstr>Health</vt:lpstr>
      <vt:lpstr>Lesotho</vt:lpstr>
      <vt:lpstr>Madagascar</vt:lpstr>
      <vt:lpstr>Malawi</vt:lpstr>
      <vt:lpstr>Mauritius</vt:lpstr>
      <vt:lpstr>Mozambique</vt:lpstr>
      <vt:lpstr>Namibia</vt:lpstr>
      <vt:lpstr>'Blank Data Tracking'!New_complete</vt:lpstr>
      <vt:lpstr>New_complete</vt:lpstr>
      <vt:lpstr>New_indirect</vt:lpstr>
      <vt:lpstr>Seychelles</vt:lpstr>
      <vt:lpstr>Social</vt:lpstr>
      <vt:lpstr>Social_protection</vt:lpstr>
      <vt:lpstr>SocialProtection</vt:lpstr>
      <vt:lpstr>South_Africa</vt:lpstr>
      <vt:lpstr>Tanzania</vt:lpstr>
      <vt:lpstr>WASH</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Mubiana Muyangwa</dc:creator>
  <cp:lastModifiedBy>Anethe Mtambanengwe</cp:lastModifiedBy>
  <dcterms:created xsi:type="dcterms:W3CDTF">2023-07-19T19:53:09Z</dcterms:created>
  <dcterms:modified xsi:type="dcterms:W3CDTF">2024-02-20T07:12:55Z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2024-02-20T07:03:40Z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15c98dc8-b689-4ba0-af61-6fe29dcab0e3</vt:lpwstr>
  </property>
  <property fmtid="{D5CDD505-2E9C-101B-9397-08002B2CF9AE}" pid="8" name="MSIP_Label_70d91555-27bb-46d2-9299-bbdc28766cf5_ContentBits">
    <vt:lpwstr>0</vt:lpwstr>
  </property>
</Properties>
</file>